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11475" windowHeight="2070"/>
  </bookViews>
  <sheets>
    <sheet name="summary" sheetId="1" r:id="rId1"/>
    <sheet name="data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24" i="1" l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D8" i="1"/>
  <c r="G8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E26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10" i="1"/>
  <c r="E36" i="2"/>
  <c r="F36" i="2"/>
  <c r="G36" i="2"/>
  <c r="H36" i="2"/>
  <c r="I36" i="2"/>
  <c r="J36" i="2"/>
  <c r="K36" i="2"/>
  <c r="L36" i="2"/>
  <c r="M36" i="2"/>
  <c r="N36" i="2"/>
  <c r="O36" i="2"/>
  <c r="P36" i="2"/>
  <c r="D36" i="2"/>
  <c r="D26" i="1"/>
  <c r="F26" i="1" l="1"/>
  <c r="K24" i="1" l="1"/>
  <c r="K23" i="1"/>
  <c r="K21" i="1"/>
  <c r="K12" i="1"/>
  <c r="K11" i="1"/>
  <c r="K10" i="1"/>
  <c r="G25" i="1"/>
  <c r="I25" i="1"/>
  <c r="P15" i="2"/>
  <c r="P14" i="2"/>
  <c r="K16" i="1" s="1"/>
  <c r="O16" i="2"/>
  <c r="L16" i="2"/>
  <c r="N16" i="2"/>
  <c r="M16" i="2"/>
  <c r="P31" i="2" l="1"/>
  <c r="J18" i="1" s="1"/>
  <c r="F18" i="1"/>
  <c r="F24" i="1"/>
  <c r="P33" i="2"/>
  <c r="J22" i="1" s="1"/>
  <c r="P8" i="2"/>
  <c r="K13" i="1" s="1"/>
  <c r="P12" i="2"/>
  <c r="K17" i="1" s="1"/>
  <c r="P9" i="2"/>
  <c r="K14" i="1" s="1"/>
  <c r="F16" i="2"/>
  <c r="P11" i="2"/>
  <c r="K18" i="1" s="1"/>
  <c r="P10" i="2"/>
  <c r="K15" i="1" s="1"/>
  <c r="F12" i="1"/>
  <c r="E16" i="2"/>
  <c r="F14" i="1"/>
  <c r="F11" i="1"/>
  <c r="G16" i="2"/>
  <c r="F22" i="1"/>
  <c r="F16" i="1"/>
  <c r="P22" i="2"/>
  <c r="P23" i="2"/>
  <c r="J12" i="1" s="1"/>
  <c r="L12" i="1" s="1"/>
  <c r="P26" i="2"/>
  <c r="J20" i="1" s="1"/>
  <c r="P35" i="2"/>
  <c r="J23" i="1" s="1"/>
  <c r="L23" i="1" s="1"/>
  <c r="D16" i="2"/>
  <c r="F15" i="1" l="1"/>
  <c r="F23" i="1"/>
  <c r="P29" i="2"/>
  <c r="J24" i="1" s="1"/>
  <c r="L24" i="1" s="1"/>
  <c r="L18" i="1"/>
  <c r="P34" i="2"/>
  <c r="J16" i="1" s="1"/>
  <c r="L16" i="1" s="1"/>
  <c r="F17" i="1"/>
  <c r="P27" i="2"/>
  <c r="J11" i="1" s="1"/>
  <c r="L11" i="1" s="1"/>
  <c r="F19" i="1"/>
  <c r="F13" i="1"/>
  <c r="P24" i="2"/>
  <c r="J19" i="1" s="1"/>
  <c r="F21" i="1"/>
  <c r="P13" i="2"/>
  <c r="K22" i="1" s="1"/>
  <c r="L22" i="1" s="1"/>
  <c r="P7" i="2"/>
  <c r="K20" i="1" s="1"/>
  <c r="L20" i="1" s="1"/>
  <c r="K16" i="2"/>
  <c r="H16" i="2"/>
  <c r="F20" i="1" s="1"/>
  <c r="P25" i="2"/>
  <c r="J13" i="1" s="1"/>
  <c r="L13" i="1" s="1"/>
  <c r="P32" i="2" l="1"/>
  <c r="J17" i="1" s="1"/>
  <c r="L17" i="1" s="1"/>
  <c r="D25" i="1"/>
  <c r="P30" i="2"/>
  <c r="J14" i="1" s="1"/>
  <c r="L14" i="1" s="1"/>
  <c r="P28" i="2"/>
  <c r="J15" i="1" s="1"/>
  <c r="L15" i="1" s="1"/>
  <c r="F10" i="1"/>
  <c r="E25" i="1"/>
  <c r="E27" i="1" s="1"/>
  <c r="I16" i="2"/>
  <c r="F25" i="1" l="1"/>
  <c r="F27" i="1" s="1"/>
  <c r="H25" i="1"/>
  <c r="D27" i="1"/>
  <c r="P21" i="2"/>
  <c r="J16" i="2"/>
  <c r="P6" i="2"/>
  <c r="J10" i="1" l="1"/>
  <c r="J21" i="1"/>
  <c r="L21" i="1" s="1"/>
  <c r="J26" i="1"/>
  <c r="K19" i="1"/>
  <c r="P16" i="2"/>
  <c r="K26" i="1" s="1"/>
  <c r="L26" i="1" l="1"/>
  <c r="L10" i="1"/>
  <c r="J25" i="1"/>
  <c r="L19" i="1"/>
  <c r="K25" i="1"/>
  <c r="L25" i="1" l="1"/>
</calcChain>
</file>

<file path=xl/sharedStrings.xml><?xml version="1.0" encoding="utf-8"?>
<sst xmlns="http://schemas.openxmlformats.org/spreadsheetml/2006/main" count="146" uniqueCount="68">
  <si>
    <t>KODE BARANG</t>
  </si>
  <si>
    <t>NAMA BARANG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</si>
  <si>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</si>
  <si>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</si>
  <si>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</si>
  <si>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</si>
  <si>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</si>
  <si>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</si>
  <si>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</si>
  <si>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</si>
  <si>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</si>
  <si>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</si>
  <si>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PAYUNG</t>
  </si>
  <si>
    <t>PIRING</t>
  </si>
  <si>
    <t>EMBER</t>
  </si>
  <si>
    <t>GAYUNG</t>
  </si>
  <si>
    <t>GELAS</t>
  </si>
  <si>
    <t>NAMPAN</t>
  </si>
  <si>
    <t>MUG</t>
  </si>
  <si>
    <t>SIKAT</t>
  </si>
  <si>
    <t>HANGER</t>
  </si>
  <si>
    <t>SISIR</t>
  </si>
  <si>
    <t>TARGET PENJUALAN 2011</t>
  </si>
  <si>
    <t>JAN</t>
  </si>
  <si>
    <t>PEB</t>
  </si>
  <si>
    <t>MAR</t>
  </si>
  <si>
    <t>APR</t>
  </si>
  <si>
    <t>MEI</t>
  </si>
  <si>
    <t>JUN</t>
  </si>
  <si>
    <t>JUL</t>
  </si>
  <si>
    <t>AGT</t>
  </si>
  <si>
    <t>SEP</t>
  </si>
  <si>
    <t>OKT</t>
  </si>
  <si>
    <t>NOV</t>
  </si>
  <si>
    <t>DES</t>
  </si>
  <si>
    <t>TOTAL</t>
  </si>
  <si>
    <t>AKTUAL PENJUALAN 2011</t>
  </si>
  <si>
    <t>A11</t>
  </si>
  <si>
    <t>A12</t>
  </si>
  <si>
    <t>A13</t>
  </si>
  <si>
    <t>A14</t>
  </si>
  <si>
    <t>SEPATU</t>
  </si>
  <si>
    <t>CELANA</t>
  </si>
  <si>
    <t>BAJU</t>
  </si>
  <si>
    <t>BUKU</t>
  </si>
  <si>
    <t>TINTA</t>
  </si>
  <si>
    <t>PT. XYZ</t>
  </si>
  <si>
    <t>DATA PENJUALAN 2011</t>
  </si>
  <si>
    <t>PERIODE BULAN</t>
  </si>
  <si>
    <t>ACTUAL</t>
  </si>
  <si>
    <t>BUDGET</t>
  </si>
  <si>
    <t>DIFFERENT</t>
  </si>
  <si>
    <t>A15</t>
  </si>
  <si>
    <t>JANUARI 2011</t>
  </si>
  <si>
    <t>APRIL 2011</t>
  </si>
  <si>
    <t>PEBRUARI 2011</t>
  </si>
  <si>
    <t>MARET 2011</t>
  </si>
  <si>
    <t>MEI 2011</t>
  </si>
  <si>
    <t>JUNI 2011</t>
  </si>
  <si>
    <t>JULI 2011</t>
  </si>
  <si>
    <t>AGUSTUS 2011</t>
  </si>
  <si>
    <t>SEPTEMBER 2011</t>
  </si>
  <si>
    <t>OKTOBER 2011</t>
  </si>
  <si>
    <t>NOPEMBER 2011</t>
  </si>
  <si>
    <t>DESEMBER 2011</t>
  </si>
  <si>
    <t>AKHIR TAHUN</t>
  </si>
  <si>
    <t>Bagaimana caranya agar kolom G dan H dapat terisi. Isinya adalah akumulasi data actual penjualan dari Bulan januari samai dengan bulan yang diisi di sel C5.</t>
  </si>
  <si>
    <t>Jadi kalau C5 = 9 Maka kolom G dan H terisi data jumlah penjulan masing-masing barang dari Januari hingga September. Mohon bantuannya.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</si>
</sst>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theme="1"/>
      <name val="Calibri"/>
      <family val="2"/>
      <scheme val="minor"/>
    </font>
    <font>
      <u val="singleAccounting"/>
      <sz val="10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165" fontId="0" fillId="0" borderId="0" xfId="1" applyNumberFormat="1" applyFont="1"/>
    <xf numFmtId="0" fontId="0" fillId="0" borderId="2" xfId="0" applyBorder="1"/>
    <xf numFmtId="165" fontId="0" fillId="0" borderId="2" xfId="1" applyNumberFormat="1" applyFont="1" applyBorder="1"/>
    <xf numFmtId="0" fontId="0" fillId="0" borderId="4" xfId="0" applyBorder="1"/>
    <xf numFmtId="165" fontId="3" fillId="0" borderId="0" xfId="1" applyNumberFormat="1" applyFont="1"/>
    <xf numFmtId="0" fontId="3" fillId="0" borderId="0" xfId="0" applyFont="1"/>
    <xf numFmtId="0" fontId="0" fillId="0" borderId="5" xfId="0" applyBorder="1"/>
    <xf numFmtId="165" fontId="0" fillId="0" borderId="5" xfId="1" applyNumberFormat="1" applyFont="1" applyBorder="1"/>
    <xf numFmtId="0" fontId="3" fillId="3" borderId="3" xfId="0" applyFont="1" applyFill="1" applyBorder="1"/>
    <xf numFmtId="0" fontId="3" fillId="4" borderId="4" xfId="0" applyFont="1" applyFill="1" applyBorder="1"/>
    <xf numFmtId="165" fontId="3" fillId="4" borderId="2" xfId="1" applyNumberFormat="1" applyFont="1" applyFill="1" applyBorder="1" applyAlignment="1">
      <alignment horizontal="center"/>
    </xf>
    <xf numFmtId="0" fontId="3" fillId="4" borderId="3" xfId="0" applyFont="1" applyFill="1" applyBorder="1"/>
    <xf numFmtId="165" fontId="3" fillId="4" borderId="2" xfId="1" applyNumberFormat="1" applyFont="1" applyFill="1" applyBorder="1"/>
    <xf numFmtId="0" fontId="3" fillId="5" borderId="3" xfId="0" applyFont="1" applyFill="1" applyBorder="1"/>
    <xf numFmtId="165" fontId="3" fillId="5" borderId="3" xfId="1" applyNumberFormat="1" applyFont="1" applyFill="1" applyBorder="1"/>
    <xf numFmtId="165" fontId="3" fillId="3" borderId="3" xfId="1" applyNumberFormat="1" applyFont="1" applyFill="1" applyBorder="1"/>
    <xf numFmtId="165" fontId="0" fillId="0" borderId="0" xfId="1" applyNumberFormat="1" applyFont="1" applyAlignment="1">
      <alignment horizontal="center"/>
    </xf>
    <xf numFmtId="0" fontId="2" fillId="7" borderId="4" xfId="0" applyFont="1" applyFill="1" applyBorder="1" applyAlignment="1">
      <alignment horizontal="center"/>
    </xf>
    <xf numFmtId="165" fontId="2" fillId="7" borderId="2" xfId="1" applyNumberFormat="1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165" fontId="2" fillId="7" borderId="2" xfId="1" applyNumberFormat="1" applyFont="1" applyFill="1" applyBorder="1" applyAlignment="1">
      <alignment horizontal="center"/>
    </xf>
    <xf numFmtId="165" fontId="0" fillId="0" borderId="4" xfId="1" applyNumberFormat="1" applyFont="1" applyBorder="1"/>
    <xf numFmtId="0" fontId="5" fillId="2" borderId="1" xfId="2" applyFont="1" applyBorder="1"/>
    <xf numFmtId="0" fontId="6" fillId="0" borderId="0" xfId="0" applyFont="1"/>
    <xf numFmtId="165" fontId="6" fillId="0" borderId="0" xfId="1" applyNumberFormat="1" applyFont="1"/>
    <xf numFmtId="165" fontId="8" fillId="0" borderId="0" xfId="1" applyNumberFormat="1" applyFont="1"/>
    <xf numFmtId="0" fontId="9" fillId="0" borderId="0" xfId="0" applyFont="1" applyAlignment="1">
      <alignment horizontal="center"/>
    </xf>
    <xf numFmtId="0" fontId="7" fillId="7" borderId="4" xfId="0" applyFont="1" applyFill="1" applyBorder="1" applyAlignment="1">
      <alignment horizontal="center"/>
    </xf>
    <xf numFmtId="165" fontId="9" fillId="5" borderId="2" xfId="1" applyNumberFormat="1" applyFont="1" applyFill="1" applyBorder="1" applyAlignment="1">
      <alignment horizontal="center"/>
    </xf>
    <xf numFmtId="165" fontId="9" fillId="8" borderId="2" xfId="1" applyNumberFormat="1" applyFont="1" applyFill="1" applyBorder="1" applyAlignment="1">
      <alignment horizontal="center"/>
    </xf>
    <xf numFmtId="165" fontId="9" fillId="3" borderId="2" xfId="1" applyNumberFormat="1" applyFont="1" applyFill="1" applyBorder="1" applyAlignment="1">
      <alignment horizontal="center"/>
    </xf>
    <xf numFmtId="165" fontId="9" fillId="0" borderId="0" xfId="1" applyNumberFormat="1" applyFont="1"/>
    <xf numFmtId="0" fontId="9" fillId="0" borderId="0" xfId="0" applyFont="1"/>
    <xf numFmtId="0" fontId="6" fillId="0" borderId="2" xfId="0" applyFont="1" applyBorder="1"/>
    <xf numFmtId="165" fontId="6" fillId="0" borderId="2" xfId="1" applyNumberFormat="1" applyFont="1" applyBorder="1"/>
    <xf numFmtId="165" fontId="6" fillId="0" borderId="0" xfId="0" applyNumberFormat="1" applyFont="1"/>
    <xf numFmtId="0" fontId="6" fillId="0" borderId="4" xfId="0" applyFont="1" applyBorder="1"/>
    <xf numFmtId="165" fontId="6" fillId="0" borderId="4" xfId="1" applyNumberFormat="1" applyFont="1" applyBorder="1"/>
    <xf numFmtId="165" fontId="10" fillId="0" borderId="0" xfId="1" applyNumberFormat="1" applyFont="1"/>
    <xf numFmtId="0" fontId="9" fillId="9" borderId="6" xfId="0" applyFont="1" applyFill="1" applyBorder="1"/>
    <xf numFmtId="165" fontId="9" fillId="9" borderId="6" xfId="1" applyNumberFormat="1" applyFont="1" applyFill="1" applyBorder="1"/>
    <xf numFmtId="165" fontId="9" fillId="0" borderId="0" xfId="0" applyNumberFormat="1" applyFont="1"/>
    <xf numFmtId="165" fontId="9" fillId="0" borderId="0" xfId="1" applyNumberFormat="1" applyFont="1" applyAlignment="1">
      <alignment horizontal="center"/>
    </xf>
    <xf numFmtId="165" fontId="11" fillId="5" borderId="2" xfId="1" applyNumberFormat="1" applyFont="1" applyFill="1" applyBorder="1" applyAlignment="1">
      <alignment horizontal="center"/>
    </xf>
    <xf numFmtId="165" fontId="11" fillId="8" borderId="2" xfId="1" applyNumberFormat="1" applyFont="1" applyFill="1" applyBorder="1" applyAlignment="1">
      <alignment horizontal="center"/>
    </xf>
    <xf numFmtId="165" fontId="11" fillId="3" borderId="2" xfId="1" applyNumberFormat="1" applyFont="1" applyFill="1" applyBorder="1" applyAlignment="1">
      <alignment horizontal="center"/>
    </xf>
    <xf numFmtId="0" fontId="12" fillId="7" borderId="3" xfId="0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17" fontId="6" fillId="0" borderId="0" xfId="0" quotePrefix="1" applyNumberFormat="1" applyFont="1"/>
    <xf numFmtId="165" fontId="6" fillId="6" borderId="2" xfId="1" applyNumberFormat="1" applyFont="1" applyFill="1" applyBorder="1"/>
    <xf numFmtId="165" fontId="6" fillId="6" borderId="4" xfId="1" applyNumberFormat="1" applyFont="1" applyFill="1" applyBorder="1"/>
  </cellXfs>
  <cellStyles count="3">
    <cellStyle name="Accent6" xfId="2" builtinId="49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0</xdr:row>
      <xdr:rowOff>9525</xdr:rowOff>
    </xdr:from>
    <xdr:to>
      <xdr:col>5</xdr:col>
      <xdr:colOff>333375</xdr:colOff>
      <xdr:row>3</xdr:row>
      <xdr:rowOff>136398</xdr:rowOff>
    </xdr:to>
    <xdr:sp macro="" textlink="">
      <xdr:nvSpPr>
        <xdr:cNvPr id="2" name="Rounded Rectangular Callout 1"/>
        <xdr:cNvSpPr/>
      </xdr:nvSpPr>
      <xdr:spPr>
        <a:xfrm>
          <a:off x="3343275" y="9525"/>
          <a:ext cx="914400" cy="612648"/>
        </a:xfrm>
        <a:prstGeom prst="wedgeRoundRectCallout">
          <a:avLst>
            <a:gd name="adj1" fmla="val -143749"/>
            <a:gd name="adj2" fmla="val 42289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Masukan</a:t>
          </a:r>
          <a:r>
            <a:rPr lang="en-US" sz="1100" baseline="0"/>
            <a:t> kode bulan</a:t>
          </a:r>
          <a:endParaRPr lang="en-US" sz="1100"/>
        </a:p>
      </xdr:txBody>
    </xdr:sp>
    <xdr:clientData/>
  </xdr:twoCellAnchor>
  <xdr:twoCellAnchor>
    <xdr:from>
      <xdr:col>6</xdr:col>
      <xdr:colOff>438150</xdr:colOff>
      <xdr:row>20</xdr:row>
      <xdr:rowOff>95250</xdr:rowOff>
    </xdr:from>
    <xdr:to>
      <xdr:col>6</xdr:col>
      <xdr:colOff>457200</xdr:colOff>
      <xdr:row>26</xdr:row>
      <xdr:rowOff>123825</xdr:rowOff>
    </xdr:to>
    <xdr:cxnSp macro="">
      <xdr:nvCxnSpPr>
        <xdr:cNvPr id="4" name="Straight Arrow Connector 3"/>
        <xdr:cNvCxnSpPr/>
      </xdr:nvCxnSpPr>
      <xdr:spPr>
        <a:xfrm flipH="1" flipV="1">
          <a:off x="5153025" y="3457575"/>
          <a:ext cx="19050" cy="10477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752475</xdr:colOff>
      <xdr:row>20</xdr:row>
      <xdr:rowOff>85725</xdr:rowOff>
    </xdr:from>
    <xdr:to>
      <xdr:col>7</xdr:col>
      <xdr:colOff>781050</xdr:colOff>
      <xdr:row>26</xdr:row>
      <xdr:rowOff>104775</xdr:rowOff>
    </xdr:to>
    <xdr:cxnSp macro="">
      <xdr:nvCxnSpPr>
        <xdr:cNvPr id="6" name="Straight Arrow Connector 5"/>
        <xdr:cNvCxnSpPr/>
      </xdr:nvCxnSpPr>
      <xdr:spPr>
        <a:xfrm flipH="1" flipV="1">
          <a:off x="6096000" y="3448050"/>
          <a:ext cx="28575" cy="10382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abSelected="1" topLeftCell="A4" workbookViewId="0">
      <selection activeCell="B29" sqref="B29"/>
    </sheetView>
  </sheetViews>
  <sheetFormatPr defaultRowHeight="12.75" x14ac:dyDescent="0.2"/>
  <cols>
    <col min="1" max="1" width="3" style="25" bestFit="1" customWidth="1"/>
    <col min="2" max="2" width="21.5703125" style="25" bestFit="1" customWidth="1"/>
    <col min="3" max="3" width="15.140625" style="25" bestFit="1" customWidth="1"/>
    <col min="4" max="4" width="9.42578125" style="26" bestFit="1" customWidth="1"/>
    <col min="5" max="5" width="9.7109375" style="26" bestFit="1" customWidth="1"/>
    <col min="6" max="6" width="11.85546875" style="26" bestFit="1" customWidth="1"/>
    <col min="7" max="7" width="9.42578125" style="26" bestFit="1" customWidth="1"/>
    <col min="8" max="8" width="14.28515625" style="26" customWidth="1"/>
    <col min="9" max="9" width="13.42578125" style="26" customWidth="1"/>
    <col min="10" max="11" width="10.5703125" style="26" bestFit="1" customWidth="1"/>
    <col min="12" max="12" width="11.85546875" style="26" bestFit="1" customWidth="1"/>
    <col min="13" max="13" width="9" style="26" bestFit="1" customWidth="1"/>
    <col min="14" max="14" width="8.7109375" style="25" bestFit="1" customWidth="1"/>
    <col min="15" max="16384" width="9.140625" style="25"/>
  </cols>
  <sheetData>
    <row r="1" spans="1:17" x14ac:dyDescent="0.2">
      <c r="B1" s="25" t="s">
        <v>46</v>
      </c>
    </row>
    <row r="4" spans="1:17" x14ac:dyDescent="0.2">
      <c r="B4" s="25" t="s">
        <v>47</v>
      </c>
    </row>
    <row r="5" spans="1:17" ht="19.5" thickBot="1" x14ac:dyDescent="0.35">
      <c r="B5" s="25" t="s">
        <v>48</v>
      </c>
      <c r="C5" s="24">
        <v>9</v>
      </c>
      <c r="D5" s="27"/>
    </row>
    <row r="6" spans="1:17" ht="13.5" thickTop="1" x14ac:dyDescent="0.2">
      <c r="P6" s="25">
        <v>1</v>
      </c>
      <c r="Q6" s="25" t="s">
        <v>53</v>
      </c>
    </row>
    <row r="7" spans="1:17" x14ac:dyDescent="0.2">
      <c r="P7" s="25">
        <v>2</v>
      </c>
      <c r="Q7" s="25" t="s">
        <v>55</v>
      </c>
    </row>
    <row r="8" spans="1:17" s="34" customFormat="1" x14ac:dyDescent="0.2">
      <c r="A8" s="28"/>
      <c r="B8" s="29"/>
      <c r="C8" s="29"/>
      <c r="D8" s="30" t="str">
        <f>"BULAN INI ("&amp;VLOOKUP($C$5,$P$6:$Q$17,2,0)&amp;")"</f>
        <v>BULAN INI (SEPTEMBER 2011)</v>
      </c>
      <c r="E8" s="30"/>
      <c r="F8" s="30"/>
      <c r="G8" s="31" t="str">
        <f>"AKUMULASI S/D BULAN INI ("&amp;VLOOKUP($C$5,$P$6:$Q$17,2,0)&amp;")"</f>
        <v>AKUMULASI S/D BULAN INI (SEPTEMBER 2011)</v>
      </c>
      <c r="H8" s="31"/>
      <c r="I8" s="31"/>
      <c r="J8" s="32" t="s">
        <v>65</v>
      </c>
      <c r="K8" s="32"/>
      <c r="L8" s="32"/>
      <c r="M8" s="33"/>
      <c r="P8" s="34">
        <v>3</v>
      </c>
      <c r="Q8" s="25" t="s">
        <v>56</v>
      </c>
    </row>
    <row r="9" spans="1:17" s="28" customFormat="1" ht="15" x14ac:dyDescent="0.35">
      <c r="B9" s="48" t="s">
        <v>0</v>
      </c>
      <c r="C9" s="48" t="s">
        <v>1</v>
      </c>
      <c r="D9" s="45" t="s">
        <v>49</v>
      </c>
      <c r="E9" s="45" t="s">
        <v>50</v>
      </c>
      <c r="F9" s="45" t="s">
        <v>51</v>
      </c>
      <c r="G9" s="46" t="s">
        <v>49</v>
      </c>
      <c r="H9" s="46" t="s">
        <v>50</v>
      </c>
      <c r="I9" s="46" t="s">
        <v>51</v>
      </c>
      <c r="J9" s="47" t="s">
        <v>49</v>
      </c>
      <c r="K9" s="47" t="s">
        <v>50</v>
      </c>
      <c r="L9" s="47" t="s">
        <v>51</v>
      </c>
      <c r="M9" s="44"/>
      <c r="P9" s="49">
        <v>4</v>
      </c>
      <c r="Q9" s="50" t="s">
        <v>54</v>
      </c>
    </row>
    <row r="10" spans="1:17" x14ac:dyDescent="0.2">
      <c r="A10" s="25">
        <v>1</v>
      </c>
      <c r="B10" s="35" t="s">
        <v>52</v>
      </c>
      <c r="C10" s="35" t="s">
        <v>43</v>
      </c>
      <c r="D10" s="36">
        <f>SUMIF(data!$B$21:$B$35,summary!$B10,CHOOSE($C$5,data!$D$21:'data'!$D$35,data!$E$21:'data'!$E$35,data!$F$21:'data'!$F$35,data!$G$21:'data'!$G$35,data!$H$21:'data'!$H$35,data!$I$21:'data'!$I$35,data!$J$21:'data'!$J$35,data!$K$21:'data'!$K$35,data!$L$21:'data'!$L$35,data!$M$21:'data'!$M$35,data!$N$21:'data'!$N$35,data!$O$21:'data'!$O$35))</f>
        <v>7000</v>
      </c>
      <c r="E10" s="36">
        <f>SUMIF(data!$B$6:$B$15,summary!B10,CHOOSE($C$5,data!$D$6:'data'!$D$15,data!$E$6:'data'!$E$15,data!$F$6:'data'!$F$15,data!$G$6:'data'!$G$15,data!$H$6:'data'!$H$15,data!$I$6:'data'!$I$15,data!$J$6:'data'!$J$15,data!$K$6:'data'!$K$15,data!$L$6:'data'!$L$15,data!$M$6:'data'!$M$15,data!$N$6:'data'!$N$15,data!$O$6:'data'!$O$15))</f>
        <v>0</v>
      </c>
      <c r="F10" s="36">
        <f>D10-E10</f>
        <v>7000</v>
      </c>
      <c r="G10" s="51"/>
      <c r="H10" s="51"/>
      <c r="I10" s="36">
        <f>G10-H10</f>
        <v>0</v>
      </c>
      <c r="J10" s="36">
        <f>VLOOKUP($B10,data!$B$21:$P$36,15,0)</f>
        <v>64171.416912319997</v>
      </c>
      <c r="K10" s="36">
        <f>IFERROR(VLOOKUP($B10,data!$B$6:$P$16,15,0),0)</f>
        <v>0</v>
      </c>
      <c r="L10" s="36">
        <f>J10-K10</f>
        <v>64171.416912319997</v>
      </c>
      <c r="N10" s="37"/>
      <c r="P10" s="25">
        <v>5</v>
      </c>
      <c r="Q10" s="25" t="s">
        <v>57</v>
      </c>
    </row>
    <row r="11" spans="1:17" x14ac:dyDescent="0.2">
      <c r="A11" s="25">
        <v>2</v>
      </c>
      <c r="B11" s="35" t="s">
        <v>39</v>
      </c>
      <c r="C11" s="35" t="s">
        <v>44</v>
      </c>
      <c r="D11" s="36">
        <f>SUMIF(data!$B$21:$B$35,summary!$B11,CHOOSE($C$5,data!$D$21:'data'!$D$35,data!$E$21:'data'!$E$35,data!$F$21:'data'!$F$35,data!$G$21:'data'!$G$35,data!$H$21:'data'!$H$35,data!$I$21:'data'!$I$35,data!$J$21:'data'!$J$35,data!$K$21:'data'!$K$35,data!$L$21:'data'!$L$35,data!$M$21:'data'!$M$35,data!$N$21:'data'!$N$35,data!$O$21:'data'!$O$35))</f>
        <v>35000</v>
      </c>
      <c r="E11" s="36">
        <f>SUMIF(data!$B$6:$B$15,summary!B11,CHOOSE($C$5,data!$D$6:'data'!$D$15,data!$E$6:'data'!$E$15,data!$F$6:'data'!$F$15,data!$G$6:'data'!$G$15,data!$H$6:'data'!$H$15,data!$I$6:'data'!$I$15,data!$J$6:'data'!$J$15,data!$K$6:'data'!$K$15,data!$L$6:'data'!$L$15,data!$M$6:'data'!$M$15,data!$N$6:'data'!$N$15,data!$O$6:'data'!$O$15))</f>
        <v>0</v>
      </c>
      <c r="F11" s="36">
        <f t="shared" ref="F11:F24" si="0">D11-E11</f>
        <v>35000</v>
      </c>
      <c r="G11" s="51"/>
      <c r="H11" s="51"/>
      <c r="I11" s="36">
        <f t="shared" ref="I11:I24" si="1">G11-H11</f>
        <v>0</v>
      </c>
      <c r="J11" s="36">
        <f>VLOOKUP(B11,data!$B$21:$P$36,15,0)</f>
        <v>320857.0845616</v>
      </c>
      <c r="K11" s="36">
        <f>IFERROR(VLOOKUP($B11,data!$B$6:$P$16,15,0),0)</f>
        <v>0</v>
      </c>
      <c r="L11" s="36">
        <f t="shared" ref="L11:L24" si="2">J11-K11</f>
        <v>320857.0845616</v>
      </c>
      <c r="N11" s="37"/>
      <c r="P11" s="25">
        <v>6</v>
      </c>
      <c r="Q11" s="50" t="s">
        <v>58</v>
      </c>
    </row>
    <row r="12" spans="1:17" x14ac:dyDescent="0.2">
      <c r="A12" s="25">
        <v>3</v>
      </c>
      <c r="B12" s="35" t="s">
        <v>38</v>
      </c>
      <c r="C12" s="35" t="s">
        <v>42</v>
      </c>
      <c r="D12" s="36">
        <f>SUMIF(data!$B$21:$B$35,summary!$B12,CHOOSE($C$5,data!$D$21:'data'!$D$35,data!$E$21:'data'!$E$35,data!$F$21:'data'!$F$35,data!$G$21:'data'!$G$35,data!$H$21:'data'!$H$35,data!$I$21:'data'!$I$35,data!$J$21:'data'!$J$35,data!$K$21:'data'!$K$35,data!$L$21:'data'!$L$35,data!$M$21:'data'!$M$35,data!$N$21:'data'!$N$35,data!$O$21:'data'!$O$35))</f>
        <v>14000</v>
      </c>
      <c r="E12" s="36">
        <f>SUMIF(data!$B$6:$B$15,summary!B12,CHOOSE($C$5,data!$D$6:'data'!$D$15,data!$E$6:'data'!$E$15,data!$F$6:'data'!$F$15,data!$G$6:'data'!$G$15,data!$H$6:'data'!$H$15,data!$I$6:'data'!$I$15,data!$J$6:'data'!$J$15,data!$K$6:'data'!$K$15,data!$L$6:'data'!$L$15,data!$M$6:'data'!$M$15,data!$N$6:'data'!$N$15,data!$O$6:'data'!$O$15))</f>
        <v>0</v>
      </c>
      <c r="F12" s="36">
        <f t="shared" si="0"/>
        <v>14000</v>
      </c>
      <c r="G12" s="51"/>
      <c r="H12" s="51"/>
      <c r="I12" s="36">
        <f t="shared" si="1"/>
        <v>0</v>
      </c>
      <c r="J12" s="36">
        <f>VLOOKUP(B12,data!$B$21:$P$36,15,0)</f>
        <v>128342.83382463999</v>
      </c>
      <c r="K12" s="36">
        <f>IFERROR(VLOOKUP($B12,data!$B$6:$P$16,15,0),0)</f>
        <v>0</v>
      </c>
      <c r="L12" s="36">
        <f t="shared" si="2"/>
        <v>128342.83382463999</v>
      </c>
      <c r="N12" s="37"/>
      <c r="P12" s="25">
        <v>7</v>
      </c>
      <c r="Q12" s="25" t="s">
        <v>59</v>
      </c>
    </row>
    <row r="13" spans="1:17" x14ac:dyDescent="0.2">
      <c r="A13" s="25">
        <v>4</v>
      </c>
      <c r="B13" s="35" t="s">
        <v>4</v>
      </c>
      <c r="C13" s="35" t="s">
        <v>14</v>
      </c>
      <c r="D13" s="36">
        <f>SUMIF(data!$B$21:$B$35,summary!$B13,CHOOSE($C$5,data!$D$21:'data'!$D$35,data!$E$21:'data'!$E$35,data!$F$21:'data'!$F$35,data!$G$21:'data'!$G$35,data!$H$21:'data'!$H$35,data!$I$21:'data'!$I$35,data!$J$21:'data'!$J$35,data!$K$21:'data'!$K$35,data!$L$21:'data'!$L$35,data!$M$21:'data'!$M$35,data!$N$21:'data'!$N$35,data!$O$21:'data'!$O$35))</f>
        <v>19406.25</v>
      </c>
      <c r="E13" s="36">
        <f>SUMIF(data!$B$6:$B$15,summary!B13,CHOOSE($C$5,data!$D$6:'data'!$D$15,data!$E$6:'data'!$E$15,data!$F$6:'data'!$F$15,data!$G$6:'data'!$G$15,data!$H$6:'data'!$H$15,data!$I$6:'data'!$I$15,data!$J$6:'data'!$J$15,data!$K$6:'data'!$K$15,data!$L$6:'data'!$L$15,data!$M$6:'data'!$M$15,data!$N$6:'data'!$N$15,data!$O$6:'data'!$O$15))</f>
        <v>16875</v>
      </c>
      <c r="F13" s="36">
        <f t="shared" si="0"/>
        <v>2531.25</v>
      </c>
      <c r="G13" s="51"/>
      <c r="H13" s="51"/>
      <c r="I13" s="36">
        <f t="shared" si="1"/>
        <v>0</v>
      </c>
      <c r="J13" s="36">
        <f>VLOOKUP(B13,data!$B$21:$P$36,15,0)</f>
        <v>177040.41626062797</v>
      </c>
      <c r="K13" s="36">
        <f>IFERROR(VLOOKUP($B13,data!$B$6:$P$16,15,0),0)</f>
        <v>161910.09509765625</v>
      </c>
      <c r="L13" s="36">
        <f t="shared" si="2"/>
        <v>15130.321162971726</v>
      </c>
      <c r="N13" s="37"/>
      <c r="P13" s="25">
        <v>8</v>
      </c>
      <c r="Q13" s="50" t="s">
        <v>60</v>
      </c>
    </row>
    <row r="14" spans="1:17" x14ac:dyDescent="0.2">
      <c r="A14" s="25">
        <v>5</v>
      </c>
      <c r="B14" s="35" t="s">
        <v>5</v>
      </c>
      <c r="C14" s="35" t="s">
        <v>15</v>
      </c>
      <c r="D14" s="36">
        <f>SUMIF(data!$B$21:$B$35,summary!$B14,CHOOSE($C$5,data!$D$21:'data'!$D$35,data!$E$21:'data'!$E$35,data!$F$21:'data'!$F$35,data!$G$21:'data'!$G$35,data!$H$21:'data'!$H$35,data!$I$21:'data'!$I$35,data!$J$21:'data'!$J$35,data!$K$21:'data'!$K$35,data!$L$21:'data'!$L$35,data!$M$21:'data'!$M$35,data!$N$21:'data'!$N$35,data!$O$21:'data'!$O$35))</f>
        <v>60750</v>
      </c>
      <c r="E14" s="36">
        <f>SUMIF(data!$B$6:$B$15,summary!B14,CHOOSE($C$5,data!$D$6:'data'!$D$15,data!$E$6:'data'!$E$15,data!$F$6:'data'!$F$15,data!$G$6:'data'!$G$15,data!$H$6:'data'!$H$15,data!$I$6:'data'!$I$15,data!$J$6:'data'!$J$15,data!$K$6:'data'!$K$15,data!$L$6:'data'!$L$15,data!$M$6:'data'!$M$15,data!$N$6:'data'!$N$15,data!$O$6:'data'!$O$15))</f>
        <v>33750</v>
      </c>
      <c r="F14" s="36">
        <f t="shared" si="0"/>
        <v>27000</v>
      </c>
      <c r="G14" s="51"/>
      <c r="H14" s="51"/>
      <c r="I14" s="36">
        <f t="shared" si="1"/>
        <v>0</v>
      </c>
      <c r="J14" s="36">
        <f>VLOOKUP(B14,data!$B$21:$P$36,15,0)</f>
        <v>510338.47698979208</v>
      </c>
      <c r="K14" s="36">
        <f>IFERROR(VLOOKUP($B14,data!$B$6:$P$16,15,0),0)</f>
        <v>323820.19019531249</v>
      </c>
      <c r="L14" s="36">
        <f t="shared" si="2"/>
        <v>186518.28679447959</v>
      </c>
      <c r="N14" s="37"/>
      <c r="P14" s="25">
        <v>9</v>
      </c>
      <c r="Q14" s="50" t="s">
        <v>61</v>
      </c>
    </row>
    <row r="15" spans="1:17" x14ac:dyDescent="0.2">
      <c r="A15" s="25">
        <v>6</v>
      </c>
      <c r="B15" s="35" t="s">
        <v>6</v>
      </c>
      <c r="C15" s="35" t="s">
        <v>16</v>
      </c>
      <c r="D15" s="36">
        <f>SUMIF(data!$B$21:$B$35,summary!$B15,CHOOSE($C$5,data!$D$21:'data'!$D$35,data!$E$21:'data'!$E$35,data!$F$21:'data'!$F$35,data!$G$21:'data'!$G$35,data!$H$21:'data'!$H$35,data!$I$21:'data'!$I$35,data!$J$21:'data'!$J$35,data!$K$21:'data'!$K$35,data!$L$21:'data'!$L$35,data!$M$21:'data'!$M$35,data!$N$21:'data'!$N$35,data!$O$21:'data'!$O$35))</f>
        <v>49500.000000000007</v>
      </c>
      <c r="E15" s="36">
        <f>SUMIF(data!$B$6:$B$15,summary!B15,CHOOSE($C$5,data!$D$6:'data'!$D$15,data!$E$6:'data'!$E$15,data!$F$6:'data'!$F$15,data!$G$6:'data'!$G$15,data!$H$6:'data'!$H$15,data!$I$6:'data'!$I$15,data!$J$6:'data'!$J$15,data!$K$6:'data'!$K$15,data!$L$6:'data'!$L$15,data!$M$6:'data'!$M$15,data!$N$6:'data'!$N$15,data!$O$6:'data'!$O$15))</f>
        <v>45000</v>
      </c>
      <c r="F15" s="36">
        <f t="shared" si="0"/>
        <v>4500.0000000000073</v>
      </c>
      <c r="G15" s="51"/>
      <c r="H15" s="51"/>
      <c r="I15" s="36">
        <f t="shared" si="1"/>
        <v>0</v>
      </c>
      <c r="J15" s="36">
        <f>VLOOKUP(B15,data!$B$21:$P$36,15,0)</f>
        <v>451581.35162131197</v>
      </c>
      <c r="K15" s="36">
        <f>IFERROR(VLOOKUP($B15,data!$B$6:$P$16,15,0),0)</f>
        <v>431760.25359375001</v>
      </c>
      <c r="L15" s="36">
        <f t="shared" si="2"/>
        <v>19821.098027561966</v>
      </c>
      <c r="N15" s="37"/>
      <c r="P15" s="25">
        <v>10</v>
      </c>
      <c r="Q15" s="50" t="s">
        <v>62</v>
      </c>
    </row>
    <row r="16" spans="1:17" x14ac:dyDescent="0.2">
      <c r="A16" s="25">
        <v>7</v>
      </c>
      <c r="B16" s="35" t="s">
        <v>10</v>
      </c>
      <c r="C16" s="35" t="s">
        <v>20</v>
      </c>
      <c r="D16" s="36">
        <f>SUMIF(data!$B$21:$B$35,summary!$B16,CHOOSE($C$5,data!$D$21:'data'!$D$35,data!$E$21:'data'!$E$35,data!$F$21:'data'!$F$35,data!$G$21:'data'!$G$35,data!$H$21:'data'!$H$35,data!$I$21:'data'!$I$35,data!$J$21:'data'!$J$35,data!$K$21:'data'!$K$35,data!$L$21:'data'!$L$35,data!$M$21:'data'!$M$35,data!$N$21:'data'!$N$35,data!$O$21:'data'!$O$35))</f>
        <v>150015</v>
      </c>
      <c r="E16" s="36">
        <f>SUMIF(data!$B$6:$B$15,summary!B16,CHOOSE($C$5,data!$D$6:'data'!$D$15,data!$E$6:'data'!$E$15,data!$F$6:'data'!$F$15,data!$G$6:'data'!$G$15,data!$H$6:'data'!$H$15,data!$I$6:'data'!$I$15,data!$J$6:'data'!$J$15,data!$K$6:'data'!$K$15,data!$L$6:'data'!$L$15,data!$M$6:'data'!$M$15,data!$N$6:'data'!$N$15,data!$O$6:'data'!$O$15))</f>
        <v>150000</v>
      </c>
      <c r="F16" s="36">
        <f t="shared" si="0"/>
        <v>15</v>
      </c>
      <c r="G16" s="51"/>
      <c r="H16" s="51"/>
      <c r="I16" s="36">
        <f t="shared" si="1"/>
        <v>0</v>
      </c>
      <c r="J16" s="36">
        <f>VLOOKUP(B16,data!$B$21:$P$36,15,0)</f>
        <v>1403547.6810802247</v>
      </c>
      <c r="K16" s="36">
        <f>IFERROR(VLOOKUP($B16,data!$B$6:$P$16,15,0),0)</f>
        <v>1325000</v>
      </c>
      <c r="L16" s="36">
        <f t="shared" si="2"/>
        <v>78547.681080224691</v>
      </c>
      <c r="N16" s="37"/>
      <c r="P16" s="25">
        <v>11</v>
      </c>
      <c r="Q16" s="25" t="s">
        <v>63</v>
      </c>
    </row>
    <row r="17" spans="1:17" x14ac:dyDescent="0.2">
      <c r="A17" s="25">
        <v>8</v>
      </c>
      <c r="B17" s="35" t="s">
        <v>8</v>
      </c>
      <c r="C17" s="35" t="s">
        <v>18</v>
      </c>
      <c r="D17" s="36">
        <f>SUMIF(data!$B$21:$B$35,summary!$B17,CHOOSE($C$5,data!$D$21:'data'!$D$35,data!$E$21:'data'!$E$35,data!$F$21:'data'!$F$35,data!$G$21:'data'!$G$35,data!$H$21:'data'!$H$35,data!$I$21:'data'!$I$35,data!$J$21:'data'!$J$35,data!$K$21:'data'!$K$35,data!$L$21:'data'!$L$35,data!$M$21:'data'!$M$35,data!$N$21:'data'!$N$35,data!$O$21:'data'!$O$35))</f>
        <v>90000</v>
      </c>
      <c r="E17" s="36">
        <f>SUMIF(data!$B$6:$B$15,summary!B17,CHOOSE($C$5,data!$D$6:'data'!$D$15,data!$E$6:'data'!$E$15,data!$F$6:'data'!$F$15,data!$G$6:'data'!$G$15,data!$H$6:'data'!$H$15,data!$I$6:'data'!$I$15,data!$J$6:'data'!$J$15,data!$K$6:'data'!$K$15,data!$L$6:'data'!$L$15,data!$M$6:'data'!$M$15,data!$N$6:'data'!$N$15,data!$O$6:'data'!$O$15))</f>
        <v>75000</v>
      </c>
      <c r="F17" s="36">
        <f t="shared" si="0"/>
        <v>15000</v>
      </c>
      <c r="G17" s="51"/>
      <c r="H17" s="51"/>
      <c r="I17" s="36">
        <f t="shared" si="1"/>
        <v>0</v>
      </c>
      <c r="J17" s="36">
        <f>VLOOKUP(B17,data!$B$21:$P$36,15,0)</f>
        <v>754049.87757936004</v>
      </c>
      <c r="K17" s="36">
        <f>IFERROR(VLOOKUP($B17,data!$B$6:$P$16,15,0),0)</f>
        <v>719600.42265624995</v>
      </c>
      <c r="L17" s="36">
        <f t="shared" si="2"/>
        <v>34449.454923110083</v>
      </c>
      <c r="N17" s="37"/>
      <c r="P17" s="25">
        <v>12</v>
      </c>
      <c r="Q17" s="50" t="s">
        <v>64</v>
      </c>
    </row>
    <row r="18" spans="1:17" x14ac:dyDescent="0.2">
      <c r="A18" s="25">
        <v>9</v>
      </c>
      <c r="B18" s="35" t="s">
        <v>7</v>
      </c>
      <c r="C18" s="35" t="s">
        <v>17</v>
      </c>
      <c r="D18" s="36">
        <f>SUMIF(data!$B$21:$B$35,summary!$B18,CHOOSE($C$5,data!$D$21:'data'!$D$35,data!$E$21:'data'!$E$35,data!$F$21:'data'!$F$35,data!$G$21:'data'!$G$35,data!$H$21:'data'!$H$35,data!$I$21:'data'!$I$35,data!$J$21:'data'!$J$35,data!$K$21:'data'!$K$35,data!$L$21:'data'!$L$35,data!$M$21:'data'!$M$35,data!$N$21:'data'!$N$35,data!$O$21:'data'!$O$35))</f>
        <v>69300</v>
      </c>
      <c r="E18" s="36">
        <f>SUMIF(data!$B$6:$B$15,summary!B18,CHOOSE($C$5,data!$D$6:'data'!$D$15,data!$E$6:'data'!$E$15,data!$F$6:'data'!$F$15,data!$G$6:'data'!$G$15,data!$H$6:'data'!$H$15,data!$I$6:'data'!$I$15,data!$J$6:'data'!$J$15,data!$K$6:'data'!$K$15,data!$L$6:'data'!$L$15,data!$M$6:'data'!$M$15,data!$N$6:'data'!$N$15,data!$O$6:'data'!$O$15))</f>
        <v>49500.000000000007</v>
      </c>
      <c r="F18" s="36">
        <f t="shared" si="0"/>
        <v>19799.999999999993</v>
      </c>
      <c r="G18" s="51"/>
      <c r="H18" s="51"/>
      <c r="I18" s="36">
        <f t="shared" si="1"/>
        <v>0</v>
      </c>
      <c r="J18" s="36">
        <f>VLOOKUP(B18,data!$B$21:$P$36,15,0)</f>
        <v>610763.89226983686</v>
      </c>
      <c r="K18" s="36">
        <f>IFERROR(VLOOKUP($B18,data!$B$6:$P$16,15,0),0)</f>
        <v>474936.278953125</v>
      </c>
      <c r="L18" s="36">
        <f t="shared" si="2"/>
        <v>135827.61331671185</v>
      </c>
      <c r="N18" s="37"/>
    </row>
    <row r="19" spans="1:17" x14ac:dyDescent="0.2">
      <c r="A19" s="25">
        <v>10</v>
      </c>
      <c r="B19" s="35" t="s">
        <v>2</v>
      </c>
      <c r="C19" s="35" t="s">
        <v>12</v>
      </c>
      <c r="D19" s="36">
        <f>SUMIF(data!$B$21:$B$35,summary!$B19,CHOOSE($C$5,data!$D$21:'data'!$D$35,data!$E$21:'data'!$E$35,data!$F$21:'data'!$F$35,data!$G$21:'data'!$G$35,data!$H$21:'data'!$H$35,data!$I$21:'data'!$I$35,data!$J$21:'data'!$J$35,data!$K$21:'data'!$K$35,data!$L$21:'data'!$L$35,data!$M$21:'data'!$M$35,data!$N$21:'data'!$N$35,data!$O$21:'data'!$O$35))</f>
        <v>18000</v>
      </c>
      <c r="E19" s="36">
        <f>SUMIF(data!$B$6:$B$15,summary!B19,CHOOSE($C$5,data!$D$6:'data'!$D$15,data!$E$6:'data'!$E$15,data!$F$6:'data'!$F$15,data!$G$6:'data'!$G$15,data!$H$6:'data'!$H$15,data!$I$6:'data'!$I$15,data!$J$6:'data'!$J$15,data!$K$6:'data'!$K$15,data!$L$6:'data'!$L$15,data!$M$6:'data'!$M$15,data!$N$6:'data'!$N$15,data!$O$6:'data'!$O$15))</f>
        <v>15000</v>
      </c>
      <c r="F19" s="36">
        <f t="shared" si="0"/>
        <v>3000</v>
      </c>
      <c r="G19" s="51"/>
      <c r="H19" s="51"/>
      <c r="I19" s="36">
        <f t="shared" si="1"/>
        <v>0</v>
      </c>
      <c r="J19" s="36">
        <f>VLOOKUP(B19,data!$B$21:$P$36,15,0)</f>
        <v>164211.40058956802</v>
      </c>
      <c r="K19" s="36">
        <f>IFERROR(VLOOKUP($B19,data!$B$6:$P$16,15,0),0)</f>
        <v>142991.08875781251</v>
      </c>
      <c r="L19" s="36">
        <f t="shared" si="2"/>
        <v>21220.311831755505</v>
      </c>
      <c r="N19" s="37"/>
    </row>
    <row r="20" spans="1:17" x14ac:dyDescent="0.2">
      <c r="A20" s="25">
        <v>11</v>
      </c>
      <c r="B20" s="35" t="s">
        <v>3</v>
      </c>
      <c r="C20" s="35" t="s">
        <v>13</v>
      </c>
      <c r="D20" s="36">
        <f>SUMIF(data!$B$21:$B$35,summary!$B20,CHOOSE($C$5,data!$D$21:'data'!$D$35,data!$E$21:'data'!$E$35,data!$F$21:'data'!$F$35,data!$G$21:'data'!$G$35,data!$H$21:'data'!$H$35,data!$I$21:'data'!$I$35,data!$J$21:'data'!$J$35,data!$K$21:'data'!$K$35,data!$L$21:'data'!$L$35,data!$M$21:'data'!$M$35,data!$N$21:'data'!$N$35,data!$O$21:'data'!$O$35))</f>
        <v>33750</v>
      </c>
      <c r="E20" s="36">
        <f>SUMIF(data!$B$6:$B$15,summary!B20,CHOOSE($C$5,data!$D$6:'data'!$D$15,data!$E$6:'data'!$E$15,data!$F$6:'data'!$F$15,data!$G$6:'data'!$G$15,data!$H$6:'data'!$H$15,data!$I$6:'data'!$I$15,data!$J$6:'data'!$J$15,data!$K$6:'data'!$K$15,data!$L$6:'data'!$L$15,data!$M$6:'data'!$M$15,data!$N$6:'data'!$N$15,data!$O$6:'data'!$O$15))</f>
        <v>22500</v>
      </c>
      <c r="F20" s="36">
        <f t="shared" si="0"/>
        <v>11250</v>
      </c>
      <c r="G20" s="51"/>
      <c r="H20" s="51"/>
      <c r="I20" s="36">
        <f t="shared" si="1"/>
        <v>0</v>
      </c>
      <c r="J20" s="36">
        <f>VLOOKUP(B20,data!$B$21:$P$36,15,0)</f>
        <v>307896.37610543997</v>
      </c>
      <c r="K20" s="36">
        <f>IFERROR(VLOOKUP($B20,data!$B$6:$P$16,15,0),0)</f>
        <v>214486.63313671877</v>
      </c>
      <c r="L20" s="36">
        <f t="shared" si="2"/>
        <v>93409.742968721199</v>
      </c>
      <c r="N20" s="37"/>
    </row>
    <row r="21" spans="1:17" x14ac:dyDescent="0.2">
      <c r="A21" s="25">
        <v>12</v>
      </c>
      <c r="B21" s="35" t="s">
        <v>37</v>
      </c>
      <c r="C21" s="35" t="s">
        <v>41</v>
      </c>
      <c r="D21" s="36">
        <f>SUMIF(data!$B$21:$B$35,summary!$B21,CHOOSE($C$5,data!$D$21:'data'!$D$35,data!$E$21:'data'!$E$35,data!$F$21:'data'!$F$35,data!$G$21:'data'!$G$35,data!$H$21:'data'!$H$35,data!$I$21:'data'!$I$35,data!$J$21:'data'!$J$35,data!$K$21:'data'!$K$35,data!$L$21:'data'!$L$35,data!$M$21:'data'!$M$35,data!$N$21:'data'!$N$35,data!$O$21:'data'!$O$35))</f>
        <v>7000</v>
      </c>
      <c r="E21" s="36">
        <f>SUMIF(data!$B$6:$B$15,summary!B21,CHOOSE($C$5,data!$D$6:'data'!$D$15,data!$E$6:'data'!$E$15,data!$F$6:'data'!$F$15,data!$G$6:'data'!$G$15,data!$H$6:'data'!$H$15,data!$I$6:'data'!$I$15,data!$J$6:'data'!$J$15,data!$K$6:'data'!$K$15,data!$L$6:'data'!$L$15,data!$M$6:'data'!$M$15,data!$N$6:'data'!$N$15,data!$O$6:'data'!$O$15))</f>
        <v>0</v>
      </c>
      <c r="F21" s="36">
        <f t="shared" si="0"/>
        <v>7000</v>
      </c>
      <c r="G21" s="51"/>
      <c r="H21" s="51"/>
      <c r="I21" s="36">
        <f t="shared" si="1"/>
        <v>0</v>
      </c>
      <c r="J21" s="36">
        <f>VLOOKUP(B21,data!$B$21:$P$36,15,0)</f>
        <v>64171.416912319997</v>
      </c>
      <c r="K21" s="36">
        <f>IFERROR(VLOOKUP($B21,data!$B$6:$P$16,15,0),0)</f>
        <v>0</v>
      </c>
      <c r="L21" s="36">
        <f t="shared" si="2"/>
        <v>64171.416912319997</v>
      </c>
      <c r="N21" s="37"/>
    </row>
    <row r="22" spans="1:17" x14ac:dyDescent="0.2">
      <c r="A22" s="25">
        <v>13</v>
      </c>
      <c r="B22" s="35" t="s">
        <v>9</v>
      </c>
      <c r="C22" s="35" t="s">
        <v>19</v>
      </c>
      <c r="D22" s="36">
        <f>SUMIF(data!$B$21:$B$35,summary!$B22,CHOOSE($C$5,data!$D$21:'data'!$D$35,data!$E$21:'data'!$E$35,data!$F$21:'data'!$F$35,data!$G$21:'data'!$G$35,data!$H$21:'data'!$H$35,data!$I$21:'data'!$I$35,data!$J$21:'data'!$J$35,data!$K$21:'data'!$K$35,data!$L$21:'data'!$L$35,data!$M$21:'data'!$M$35,data!$N$21:'data'!$N$35,data!$O$21:'data'!$O$35))</f>
        <v>144000</v>
      </c>
      <c r="E22" s="36">
        <f>SUMIF(data!$B$6:$B$15,summary!B22,CHOOSE($C$5,data!$D$6:'data'!$D$15,data!$E$6:'data'!$E$15,data!$F$6:'data'!$F$15,data!$G$6:'data'!$G$15,data!$H$6:'data'!$H$15,data!$I$6:'data'!$I$15,data!$J$6:'data'!$J$15,data!$K$6:'data'!$K$15,data!$L$6:'data'!$L$15,data!$M$6:'data'!$M$15,data!$N$6:'data'!$N$15,data!$O$6:'data'!$O$15))</f>
        <v>120000</v>
      </c>
      <c r="F22" s="36">
        <f t="shared" si="0"/>
        <v>24000</v>
      </c>
      <c r="G22" s="51"/>
      <c r="H22" s="51"/>
      <c r="I22" s="36">
        <f t="shared" si="1"/>
        <v>0</v>
      </c>
      <c r="J22" s="36">
        <f>VLOOKUP(B22,data!$B$21:$P$36,15,0)</f>
        <v>1188795.2438911488</v>
      </c>
      <c r="K22" s="36">
        <f>IFERROR(VLOOKUP($B22,data!$B$6:$P$16,15,0),0)</f>
        <v>1151360.67625</v>
      </c>
      <c r="L22" s="36">
        <f t="shared" si="2"/>
        <v>37434.567641148809</v>
      </c>
      <c r="N22" s="37"/>
    </row>
    <row r="23" spans="1:17" x14ac:dyDescent="0.2">
      <c r="A23" s="25">
        <v>14</v>
      </c>
      <c r="B23" s="35" t="s">
        <v>11</v>
      </c>
      <c r="C23" s="38" t="s">
        <v>21</v>
      </c>
      <c r="D23" s="36">
        <f>SUMIF(data!$B$21:$B$35,summary!$B23,CHOOSE($C$5,data!$D$21:'data'!$D$35,data!$E$21:'data'!$E$35,data!$F$21:'data'!$F$35,data!$G$21:'data'!$G$35,data!$H$21:'data'!$H$35,data!$I$21:'data'!$I$35,data!$J$21:'data'!$J$35,data!$K$21:'data'!$K$35,data!$L$21:'data'!$L$35,data!$M$21:'data'!$M$35,data!$N$21:'data'!$N$35,data!$O$21:'data'!$O$35))</f>
        <v>198000</v>
      </c>
      <c r="E23" s="36">
        <f>SUMIF(data!$B$6:$B$15,summary!B23,CHOOSE($C$5,data!$D$6:'data'!$D$15,data!$E$6:'data'!$E$15,data!$F$6:'data'!$F$15,data!$G$6:'data'!$G$15,data!$H$6:'data'!$H$15,data!$I$6:'data'!$I$15,data!$J$6:'data'!$J$15,data!$K$6:'data'!$K$15,data!$L$6:'data'!$L$15,data!$M$6:'data'!$M$15,data!$N$6:'data'!$N$15,data!$O$6:'data'!$O$15))</f>
        <v>165000</v>
      </c>
      <c r="F23" s="36">
        <f t="shared" si="0"/>
        <v>33000</v>
      </c>
      <c r="G23" s="51"/>
      <c r="H23" s="51"/>
      <c r="I23" s="36">
        <f t="shared" si="1"/>
        <v>0</v>
      </c>
      <c r="J23" s="36">
        <f>VLOOKUP(B23,data!$B$21:$P$36,15,0)</f>
        <v>2051656.75810656</v>
      </c>
      <c r="K23" s="36">
        <f>IFERROR(VLOOKUP($B23,data!$B$6:$P$16,15,0),0)</f>
        <v>1457500</v>
      </c>
      <c r="L23" s="36">
        <f t="shared" si="2"/>
        <v>594156.75810655998</v>
      </c>
      <c r="N23" s="37"/>
    </row>
    <row r="24" spans="1:17" ht="15.75" thickBot="1" x14ac:dyDescent="0.4">
      <c r="A24" s="25">
        <v>15</v>
      </c>
      <c r="B24" s="38" t="s">
        <v>40</v>
      </c>
      <c r="C24" s="38" t="s">
        <v>45</v>
      </c>
      <c r="D24" s="39">
        <f>SUMIF(data!$B$21:$B$35,summary!$B24,CHOOSE($C$5,data!$D$21:'data'!$D$35,data!$E$21:'data'!$E$35,data!$F$21:'data'!$F$35,data!$G$21:'data'!$G$35,data!$H$21:'data'!$H$35,data!$I$21:'data'!$I$35,data!$J$21:'data'!$J$35,data!$K$21:'data'!$K$35,data!$L$21:'data'!$L$35,data!$M$21:'data'!$M$35,data!$N$21:'data'!$N$35,data!$O$21:'data'!$O$35))</f>
        <v>49000</v>
      </c>
      <c r="E24" s="39">
        <f>SUMIF(data!$B$6:$B$15,summary!B24,CHOOSE($C$5,data!$D$6:'data'!$D$15,data!$E$6:'data'!$E$15,data!$F$6:'data'!$F$15,data!$G$6:'data'!$G$15,data!$H$6:'data'!$H$15,data!$I$6:'data'!$I$15,data!$J$6:'data'!$J$15,data!$K$6:'data'!$K$15,data!$L$6:'data'!$L$15,data!$M$6:'data'!$M$15,data!$N$6:'data'!$N$15,data!$O$6:'data'!$O$15))</f>
        <v>0</v>
      </c>
      <c r="F24" s="39">
        <f t="shared" si="0"/>
        <v>49000</v>
      </c>
      <c r="G24" s="52"/>
      <c r="H24" s="51"/>
      <c r="I24" s="39">
        <f t="shared" si="1"/>
        <v>0</v>
      </c>
      <c r="J24" s="39">
        <f>VLOOKUP(B24,data!$B$21:$P$36,15,0)</f>
        <v>449199.91838624002</v>
      </c>
      <c r="K24" s="39">
        <f>IFERROR(VLOOKUP($B24,data!$B$6:$P$16,15,0),0)</f>
        <v>0</v>
      </c>
      <c r="L24" s="39">
        <f t="shared" si="2"/>
        <v>449199.91838624002</v>
      </c>
      <c r="M24" s="40"/>
      <c r="N24" s="37"/>
    </row>
    <row r="25" spans="1:17" s="34" customFormat="1" ht="13.5" thickTop="1" x14ac:dyDescent="0.2">
      <c r="B25" s="41"/>
      <c r="C25" s="41" t="s">
        <v>35</v>
      </c>
      <c r="D25" s="42">
        <f>SUM(D10:D24)</f>
        <v>944721.25</v>
      </c>
      <c r="E25" s="42">
        <f t="shared" ref="E25:L25" si="3">SUM(E10:E24)</f>
        <v>692625</v>
      </c>
      <c r="F25" s="42">
        <f t="shared" si="3"/>
        <v>252096.25</v>
      </c>
      <c r="G25" s="42">
        <f t="shared" si="3"/>
        <v>0</v>
      </c>
      <c r="H25" s="42">
        <f t="shared" si="3"/>
        <v>0</v>
      </c>
      <c r="I25" s="42">
        <f t="shared" si="3"/>
        <v>0</v>
      </c>
      <c r="J25" s="42">
        <f t="shared" si="3"/>
        <v>8646624.1450909898</v>
      </c>
      <c r="K25" s="42">
        <f t="shared" si="3"/>
        <v>6403365.6386406254</v>
      </c>
      <c r="L25" s="42">
        <f t="shared" si="3"/>
        <v>2243258.5064503653</v>
      </c>
      <c r="M25" s="33"/>
      <c r="N25" s="43"/>
    </row>
    <row r="26" spans="1:17" x14ac:dyDescent="0.2">
      <c r="D26" s="26">
        <f>CHOOSE($C$5,data!D36,data!E36,data!F36,data!G36,data!H36,data!I36,data!J36,data!K36,data!L36,data!M36,data!N36,data!O36)</f>
        <v>944721.25</v>
      </c>
      <c r="E26" s="26">
        <f>CHOOSE($C$5,data!D16,data!E16,data!F16,data!G16,data!H16,data!I16,data!J16,data!K16,data!L16,data!M16,data!N16,data!O16)</f>
        <v>692625</v>
      </c>
      <c r="F26" s="26">
        <f>D26-E26</f>
        <v>252096.25</v>
      </c>
      <c r="J26" s="26">
        <f>data!P36</f>
        <v>8646624.1450909898</v>
      </c>
      <c r="K26" s="26">
        <f>data!P16</f>
        <v>6403365.6386406254</v>
      </c>
      <c r="L26" s="26">
        <f>J26-K26</f>
        <v>2243258.5064503644</v>
      </c>
    </row>
    <row r="27" spans="1:17" x14ac:dyDescent="0.2">
      <c r="D27" s="26">
        <f>D26-D25</f>
        <v>0</v>
      </c>
      <c r="E27" s="26">
        <f>E26-E25</f>
        <v>0</v>
      </c>
      <c r="F27" s="26">
        <f>F26-F25</f>
        <v>0</v>
      </c>
    </row>
    <row r="28" spans="1:17" x14ac:dyDescent="0.2">
      <c r="B28" s="25" t="s">
        <v>66</v>
      </c>
    </row>
    <row r="29" spans="1:17" x14ac:dyDescent="0.2">
      <c r="B29" s="25" t="s">
        <v>67</v>
      </c>
    </row>
  </sheetData>
  <sortState ref="A8:C22">
    <sortCondition ref="C8:C22"/>
  </sortState>
  <mergeCells count="3">
    <mergeCell ref="D8:F8"/>
    <mergeCell ref="G8:I8"/>
    <mergeCell ref="J8:L8"/>
  </mergeCells>
  <dataValidations count="1">
    <dataValidation type="list" allowBlank="1" showInputMessage="1" showErrorMessage="1" sqref="C5">
      <formula1>$P$6:$P$17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opLeftCell="A6" zoomScale="75" zoomScaleNormal="75" workbookViewId="0">
      <selection activeCell="G22" sqref="G22"/>
    </sheetView>
  </sheetViews>
  <sheetFormatPr defaultRowHeight="15" x14ac:dyDescent="0.25"/>
  <cols>
    <col min="1" max="1" width="3.5703125" bestFit="1" customWidth="1"/>
    <col min="2" max="2" width="14.140625" bestFit="1" customWidth="1"/>
    <col min="3" max="3" width="15.42578125" bestFit="1" customWidth="1"/>
    <col min="4" max="15" width="9.85546875" style="2" bestFit="1" customWidth="1"/>
    <col min="16" max="16" width="11.5703125" style="2" bestFit="1" customWidth="1"/>
    <col min="17" max="20" width="9.140625" style="2"/>
  </cols>
  <sheetData>
    <row r="1" spans="1:20" x14ac:dyDescent="0.25">
      <c r="B1" t="s">
        <v>46</v>
      </c>
    </row>
    <row r="2" spans="1:20" x14ac:dyDescent="0.25">
      <c r="B2" t="s">
        <v>47</v>
      </c>
    </row>
    <row r="4" spans="1:20" s="7" customFormat="1" x14ac:dyDescent="0.25">
      <c r="B4" s="11"/>
      <c r="C4" s="11"/>
      <c r="D4" s="12" t="s">
        <v>22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6"/>
      <c r="R4" s="6"/>
      <c r="S4" s="6"/>
      <c r="T4" s="6"/>
    </row>
    <row r="5" spans="1:20" s="7" customFormat="1" x14ac:dyDescent="0.25">
      <c r="B5" s="13" t="s">
        <v>0</v>
      </c>
      <c r="C5" s="13" t="s">
        <v>1</v>
      </c>
      <c r="D5" s="14" t="s">
        <v>23</v>
      </c>
      <c r="E5" s="14" t="s">
        <v>24</v>
      </c>
      <c r="F5" s="14" t="s">
        <v>25</v>
      </c>
      <c r="G5" s="14" t="s">
        <v>26</v>
      </c>
      <c r="H5" s="14" t="s">
        <v>27</v>
      </c>
      <c r="I5" s="14" t="s">
        <v>28</v>
      </c>
      <c r="J5" s="14" t="s">
        <v>29</v>
      </c>
      <c r="K5" s="14" t="s">
        <v>30</v>
      </c>
      <c r="L5" s="14" t="s">
        <v>31</v>
      </c>
      <c r="M5" s="14" t="s">
        <v>32</v>
      </c>
      <c r="N5" s="14" t="s">
        <v>33</v>
      </c>
      <c r="O5" s="14" t="s">
        <v>34</v>
      </c>
      <c r="P5" s="14" t="s">
        <v>35</v>
      </c>
      <c r="Q5" s="6"/>
      <c r="R5" s="6"/>
      <c r="S5" s="6"/>
      <c r="T5" s="6"/>
    </row>
    <row r="6" spans="1:20" x14ac:dyDescent="0.25">
      <c r="A6">
        <v>1</v>
      </c>
      <c r="B6" s="3" t="s">
        <v>2</v>
      </c>
      <c r="C6" s="3" t="s">
        <v>12</v>
      </c>
      <c r="D6" s="4">
        <v>10000</v>
      </c>
      <c r="E6" s="4">
        <v>10500</v>
      </c>
      <c r="F6" s="4">
        <v>11025</v>
      </c>
      <c r="G6" s="4">
        <v>11576.25</v>
      </c>
      <c r="H6" s="4">
        <v>12155.0625</v>
      </c>
      <c r="I6" s="4">
        <v>12762.815625000001</v>
      </c>
      <c r="J6" s="4">
        <v>13400.956406250001</v>
      </c>
      <c r="K6" s="4">
        <v>14071.004226562502</v>
      </c>
      <c r="L6" s="4">
        <v>15000</v>
      </c>
      <c r="M6" s="4">
        <v>15000</v>
      </c>
      <c r="N6" s="4">
        <v>7500</v>
      </c>
      <c r="O6" s="4">
        <v>10000</v>
      </c>
      <c r="P6" s="4">
        <f>SUM(D6:O6)</f>
        <v>142991.08875781251</v>
      </c>
    </row>
    <row r="7" spans="1:20" x14ac:dyDescent="0.25">
      <c r="A7">
        <v>2</v>
      </c>
      <c r="B7" s="3" t="s">
        <v>3</v>
      </c>
      <c r="C7" s="3" t="s">
        <v>13</v>
      </c>
      <c r="D7" s="4">
        <v>15000</v>
      </c>
      <c r="E7" s="4">
        <v>15750</v>
      </c>
      <c r="F7" s="4">
        <v>16537.5</v>
      </c>
      <c r="G7" s="4">
        <v>17364.375</v>
      </c>
      <c r="H7" s="4">
        <v>18232.59375</v>
      </c>
      <c r="I7" s="4">
        <v>19144.223437500001</v>
      </c>
      <c r="J7" s="4">
        <v>20101.434609375003</v>
      </c>
      <c r="K7" s="4">
        <v>21106.506339843752</v>
      </c>
      <c r="L7" s="4">
        <v>22500</v>
      </c>
      <c r="M7" s="4">
        <v>22500</v>
      </c>
      <c r="N7" s="4">
        <v>11250</v>
      </c>
      <c r="O7" s="4">
        <v>15000</v>
      </c>
      <c r="P7" s="4">
        <f t="shared" ref="P7:P15" si="0">SUM(D7:O7)</f>
        <v>214486.63313671877</v>
      </c>
    </row>
    <row r="8" spans="1:20" x14ac:dyDescent="0.25">
      <c r="A8">
        <v>3</v>
      </c>
      <c r="B8" s="3" t="s">
        <v>4</v>
      </c>
      <c r="C8" s="3" t="s">
        <v>14</v>
      </c>
      <c r="D8" s="4">
        <v>11250</v>
      </c>
      <c r="E8" s="4">
        <v>11812.5</v>
      </c>
      <c r="F8" s="4">
        <v>12403.125</v>
      </c>
      <c r="G8" s="4">
        <v>13023.28125</v>
      </c>
      <c r="H8" s="4">
        <v>13674.4453125</v>
      </c>
      <c r="I8" s="4">
        <v>14358.167578125001</v>
      </c>
      <c r="J8" s="4">
        <v>15076.075957031253</v>
      </c>
      <c r="K8" s="4">
        <v>16875</v>
      </c>
      <c r="L8" s="4">
        <v>16875</v>
      </c>
      <c r="M8" s="4">
        <v>16875</v>
      </c>
      <c r="N8" s="4">
        <v>8437.5</v>
      </c>
      <c r="O8" s="4">
        <v>11250</v>
      </c>
      <c r="P8" s="4">
        <f t="shared" si="0"/>
        <v>161910.09509765625</v>
      </c>
    </row>
    <row r="9" spans="1:20" x14ac:dyDescent="0.25">
      <c r="A9">
        <v>4</v>
      </c>
      <c r="B9" s="3" t="s">
        <v>5</v>
      </c>
      <c r="C9" s="3" t="s">
        <v>15</v>
      </c>
      <c r="D9" s="4">
        <v>22500</v>
      </c>
      <c r="E9" s="4">
        <v>23625</v>
      </c>
      <c r="F9" s="4">
        <v>24806.25</v>
      </c>
      <c r="G9" s="4">
        <v>26046.5625</v>
      </c>
      <c r="H9" s="4">
        <v>27348.890625</v>
      </c>
      <c r="I9" s="4">
        <v>28716.335156250003</v>
      </c>
      <c r="J9" s="4">
        <v>30152.151914062506</v>
      </c>
      <c r="K9" s="4">
        <v>33750</v>
      </c>
      <c r="L9" s="4">
        <v>33750</v>
      </c>
      <c r="M9" s="4">
        <v>33750</v>
      </c>
      <c r="N9" s="4">
        <v>16875</v>
      </c>
      <c r="O9" s="4">
        <v>22500</v>
      </c>
      <c r="P9" s="4">
        <f t="shared" si="0"/>
        <v>323820.19019531249</v>
      </c>
    </row>
    <row r="10" spans="1:20" x14ac:dyDescent="0.25">
      <c r="A10">
        <v>5</v>
      </c>
      <c r="B10" s="3" t="s">
        <v>6</v>
      </c>
      <c r="C10" s="3" t="s">
        <v>16</v>
      </c>
      <c r="D10" s="4">
        <v>30000</v>
      </c>
      <c r="E10" s="4">
        <v>31500</v>
      </c>
      <c r="F10" s="4">
        <v>33075</v>
      </c>
      <c r="G10" s="4">
        <v>34728.75</v>
      </c>
      <c r="H10" s="4">
        <v>36465.1875</v>
      </c>
      <c r="I10" s="4">
        <v>38288.446875000001</v>
      </c>
      <c r="J10" s="4">
        <v>40202.869218750006</v>
      </c>
      <c r="K10" s="4">
        <v>45000</v>
      </c>
      <c r="L10" s="4">
        <v>45000</v>
      </c>
      <c r="M10" s="4">
        <v>45000</v>
      </c>
      <c r="N10" s="4">
        <v>22500</v>
      </c>
      <c r="O10" s="4">
        <v>30000</v>
      </c>
      <c r="P10" s="4">
        <f t="shared" si="0"/>
        <v>431760.25359375001</v>
      </c>
    </row>
    <row r="11" spans="1:20" x14ac:dyDescent="0.25">
      <c r="A11">
        <v>6</v>
      </c>
      <c r="B11" s="3" t="s">
        <v>7</v>
      </c>
      <c r="C11" s="3" t="s">
        <v>17</v>
      </c>
      <c r="D11" s="4">
        <v>33000</v>
      </c>
      <c r="E11" s="4">
        <v>34650</v>
      </c>
      <c r="F11" s="4">
        <v>36382.5</v>
      </c>
      <c r="G11" s="4">
        <v>38201.625</v>
      </c>
      <c r="H11" s="4">
        <v>40111.706250000003</v>
      </c>
      <c r="I11" s="4">
        <v>42117.291562500002</v>
      </c>
      <c r="J11" s="4">
        <v>44223.156140625004</v>
      </c>
      <c r="K11" s="4">
        <v>49500.000000000007</v>
      </c>
      <c r="L11" s="4">
        <v>49500.000000000007</v>
      </c>
      <c r="M11" s="4">
        <v>49500.000000000007</v>
      </c>
      <c r="N11" s="4">
        <v>24750.000000000004</v>
      </c>
      <c r="O11" s="4">
        <v>33000</v>
      </c>
      <c r="P11" s="4">
        <f t="shared" si="0"/>
        <v>474936.278953125</v>
      </c>
    </row>
    <row r="12" spans="1:20" x14ac:dyDescent="0.25">
      <c r="A12">
        <v>7</v>
      </c>
      <c r="B12" s="3" t="s">
        <v>8</v>
      </c>
      <c r="C12" s="3" t="s">
        <v>18</v>
      </c>
      <c r="D12" s="4">
        <v>50000</v>
      </c>
      <c r="E12" s="4">
        <v>52500</v>
      </c>
      <c r="F12" s="4">
        <v>55125</v>
      </c>
      <c r="G12" s="4">
        <v>57881.25</v>
      </c>
      <c r="H12" s="4">
        <v>60775.3125</v>
      </c>
      <c r="I12" s="4">
        <v>63814.078125</v>
      </c>
      <c r="J12" s="4">
        <v>67004.782031249997</v>
      </c>
      <c r="K12" s="4">
        <v>75000</v>
      </c>
      <c r="L12" s="4">
        <v>75000</v>
      </c>
      <c r="M12" s="4">
        <v>75000</v>
      </c>
      <c r="N12" s="4">
        <v>37500</v>
      </c>
      <c r="O12" s="4">
        <v>50000</v>
      </c>
      <c r="P12" s="4">
        <f t="shared" si="0"/>
        <v>719600.42265624995</v>
      </c>
    </row>
    <row r="13" spans="1:20" x14ac:dyDescent="0.25">
      <c r="A13">
        <v>8</v>
      </c>
      <c r="B13" s="3" t="s">
        <v>9</v>
      </c>
      <c r="C13" s="3" t="s">
        <v>19</v>
      </c>
      <c r="D13" s="4">
        <v>80000</v>
      </c>
      <c r="E13" s="4">
        <v>84000</v>
      </c>
      <c r="F13" s="4">
        <v>88200</v>
      </c>
      <c r="G13" s="4">
        <v>92610</v>
      </c>
      <c r="H13" s="4">
        <v>97240.5</v>
      </c>
      <c r="I13" s="4">
        <v>102102.52500000001</v>
      </c>
      <c r="J13" s="4">
        <v>107207.65125000001</v>
      </c>
      <c r="K13" s="4">
        <v>120000</v>
      </c>
      <c r="L13" s="4">
        <v>120000</v>
      </c>
      <c r="M13" s="4">
        <v>120000</v>
      </c>
      <c r="N13" s="4">
        <v>60000</v>
      </c>
      <c r="O13" s="4">
        <v>80000</v>
      </c>
      <c r="P13" s="4">
        <f t="shared" si="0"/>
        <v>1151360.67625</v>
      </c>
    </row>
    <row r="14" spans="1:20" x14ac:dyDescent="0.25">
      <c r="A14">
        <v>9</v>
      </c>
      <c r="B14" s="3" t="s">
        <v>10</v>
      </c>
      <c r="C14" s="3" t="s">
        <v>20</v>
      </c>
      <c r="D14" s="4">
        <v>100000</v>
      </c>
      <c r="E14" s="4">
        <v>100000</v>
      </c>
      <c r="F14" s="4">
        <v>100000</v>
      </c>
      <c r="G14" s="4">
        <v>100000</v>
      </c>
      <c r="H14" s="4">
        <v>100000</v>
      </c>
      <c r="I14" s="4">
        <v>100000</v>
      </c>
      <c r="J14" s="4">
        <v>100000</v>
      </c>
      <c r="K14" s="4">
        <v>150000</v>
      </c>
      <c r="L14" s="4">
        <v>150000</v>
      </c>
      <c r="M14" s="4">
        <v>150000</v>
      </c>
      <c r="N14" s="4">
        <v>75000</v>
      </c>
      <c r="O14" s="4">
        <v>100000</v>
      </c>
      <c r="P14" s="4">
        <f t="shared" si="0"/>
        <v>1325000</v>
      </c>
    </row>
    <row r="15" spans="1:20" ht="15.75" thickBot="1" x14ac:dyDescent="0.3">
      <c r="A15">
        <v>10</v>
      </c>
      <c r="B15" s="8" t="s">
        <v>11</v>
      </c>
      <c r="C15" s="8" t="s">
        <v>21</v>
      </c>
      <c r="D15" s="9">
        <v>110000</v>
      </c>
      <c r="E15" s="9">
        <v>110000</v>
      </c>
      <c r="F15" s="9">
        <v>110000</v>
      </c>
      <c r="G15" s="9">
        <v>110000</v>
      </c>
      <c r="H15" s="9">
        <v>110000</v>
      </c>
      <c r="I15" s="9">
        <v>110000</v>
      </c>
      <c r="J15" s="9">
        <v>110000</v>
      </c>
      <c r="K15" s="9">
        <v>165000</v>
      </c>
      <c r="L15" s="9">
        <v>165000</v>
      </c>
      <c r="M15" s="9">
        <v>165000</v>
      </c>
      <c r="N15" s="9">
        <v>82500</v>
      </c>
      <c r="O15" s="9">
        <v>110000</v>
      </c>
      <c r="P15" s="9">
        <f t="shared" si="0"/>
        <v>1457500</v>
      </c>
    </row>
    <row r="16" spans="1:20" s="7" customFormat="1" ht="15.75" thickTop="1" x14ac:dyDescent="0.25">
      <c r="B16" s="15"/>
      <c r="C16" s="15" t="s">
        <v>35</v>
      </c>
      <c r="D16" s="16">
        <f>SUM(D6:D15)</f>
        <v>461750</v>
      </c>
      <c r="E16" s="16">
        <f t="shared" ref="E16:P16" si="1">SUM(E6:E15)</f>
        <v>474337.5</v>
      </c>
      <c r="F16" s="16">
        <f t="shared" si="1"/>
        <v>487554.375</v>
      </c>
      <c r="G16" s="16">
        <f t="shared" si="1"/>
        <v>501432.09375</v>
      </c>
      <c r="H16" s="16">
        <f t="shared" si="1"/>
        <v>516003.69843749999</v>
      </c>
      <c r="I16" s="16">
        <f t="shared" si="1"/>
        <v>531303.88335937494</v>
      </c>
      <c r="J16" s="16">
        <f t="shared" si="1"/>
        <v>547369.07752734376</v>
      </c>
      <c r="K16" s="16">
        <f t="shared" si="1"/>
        <v>690302.5105664063</v>
      </c>
      <c r="L16" s="16">
        <f t="shared" si="1"/>
        <v>692625</v>
      </c>
      <c r="M16" s="16">
        <f t="shared" si="1"/>
        <v>692625</v>
      </c>
      <c r="N16" s="16">
        <f t="shared" si="1"/>
        <v>346312.5</v>
      </c>
      <c r="O16" s="16">
        <f t="shared" si="1"/>
        <v>461750</v>
      </c>
      <c r="P16" s="16">
        <f t="shared" si="1"/>
        <v>6403365.6386406254</v>
      </c>
      <c r="Q16" s="6"/>
      <c r="R16" s="6"/>
      <c r="S16" s="6"/>
      <c r="T16" s="6"/>
    </row>
    <row r="19" spans="1:20" s="1" customFormat="1" x14ac:dyDescent="0.25">
      <c r="B19" s="19"/>
      <c r="C19" s="19"/>
      <c r="D19" s="20" t="s">
        <v>36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18"/>
      <c r="R19" s="18"/>
      <c r="S19" s="18"/>
      <c r="T19" s="18"/>
    </row>
    <row r="20" spans="1:20" s="1" customFormat="1" x14ac:dyDescent="0.25">
      <c r="B20" s="21" t="s">
        <v>0</v>
      </c>
      <c r="C20" s="21" t="s">
        <v>1</v>
      </c>
      <c r="D20" s="22" t="s">
        <v>23</v>
      </c>
      <c r="E20" s="22" t="s">
        <v>24</v>
      </c>
      <c r="F20" s="22" t="s">
        <v>25</v>
      </c>
      <c r="G20" s="22" t="s">
        <v>26</v>
      </c>
      <c r="H20" s="22" t="s">
        <v>27</v>
      </c>
      <c r="I20" s="22" t="s">
        <v>28</v>
      </c>
      <c r="J20" s="22" t="s">
        <v>29</v>
      </c>
      <c r="K20" s="22" t="s">
        <v>30</v>
      </c>
      <c r="L20" s="22" t="s">
        <v>31</v>
      </c>
      <c r="M20" s="22" t="s">
        <v>32</v>
      </c>
      <c r="N20" s="22" t="s">
        <v>33</v>
      </c>
      <c r="O20" s="22" t="s">
        <v>34</v>
      </c>
      <c r="P20" s="22" t="s">
        <v>35</v>
      </c>
      <c r="Q20" s="18"/>
      <c r="R20" s="18"/>
      <c r="S20" s="18"/>
      <c r="T20" s="18"/>
    </row>
    <row r="21" spans="1:20" x14ac:dyDescent="0.25">
      <c r="A21">
        <v>1</v>
      </c>
      <c r="B21" s="3" t="s">
        <v>37</v>
      </c>
      <c r="C21" s="3" t="s">
        <v>41</v>
      </c>
      <c r="D21" s="4">
        <v>5000</v>
      </c>
      <c r="E21" s="4">
        <v>5100</v>
      </c>
      <c r="F21" s="4">
        <v>5202</v>
      </c>
      <c r="G21" s="4">
        <v>5306.04</v>
      </c>
      <c r="H21" s="4">
        <v>5412.1607999999997</v>
      </c>
      <c r="I21" s="4">
        <v>5520.4040159999995</v>
      </c>
      <c r="J21" s="4">
        <v>5630.8120963199999</v>
      </c>
      <c r="K21" s="4">
        <v>5000</v>
      </c>
      <c r="L21" s="4">
        <v>7000</v>
      </c>
      <c r="M21" s="4">
        <v>5000</v>
      </c>
      <c r="N21" s="4">
        <v>5000</v>
      </c>
      <c r="O21" s="4">
        <v>5000</v>
      </c>
      <c r="P21" s="4">
        <f>SUM(D21:O21)</f>
        <v>64171.416912319997</v>
      </c>
    </row>
    <row r="22" spans="1:20" x14ac:dyDescent="0.25">
      <c r="A22">
        <v>2</v>
      </c>
      <c r="B22" s="3" t="s">
        <v>52</v>
      </c>
      <c r="C22" s="3" t="s">
        <v>43</v>
      </c>
      <c r="D22" s="4">
        <v>5000</v>
      </c>
      <c r="E22" s="4">
        <v>5100</v>
      </c>
      <c r="F22" s="4">
        <v>5202</v>
      </c>
      <c r="G22" s="4">
        <v>5306.04</v>
      </c>
      <c r="H22" s="4">
        <v>5412.1607999999997</v>
      </c>
      <c r="I22" s="4">
        <v>5520.4040159999995</v>
      </c>
      <c r="J22" s="4">
        <v>5630.8120963199999</v>
      </c>
      <c r="K22" s="4">
        <v>5000</v>
      </c>
      <c r="L22" s="4">
        <v>7000</v>
      </c>
      <c r="M22" s="4">
        <v>5000</v>
      </c>
      <c r="N22" s="4">
        <v>5000</v>
      </c>
      <c r="O22" s="4">
        <v>5000</v>
      </c>
      <c r="P22" s="4">
        <f>SUM(D22:O22)</f>
        <v>64171.416912319997</v>
      </c>
    </row>
    <row r="23" spans="1:20" x14ac:dyDescent="0.25">
      <c r="A23">
        <v>3</v>
      </c>
      <c r="B23" s="3" t="s">
        <v>38</v>
      </c>
      <c r="C23" s="3" t="s">
        <v>42</v>
      </c>
      <c r="D23" s="4">
        <v>10000</v>
      </c>
      <c r="E23" s="4">
        <v>10200</v>
      </c>
      <c r="F23" s="4">
        <v>10404</v>
      </c>
      <c r="G23" s="4">
        <v>10612.08</v>
      </c>
      <c r="H23" s="4">
        <v>10824.321599999999</v>
      </c>
      <c r="I23" s="4">
        <v>11040.808031999999</v>
      </c>
      <c r="J23" s="4">
        <v>11261.62419264</v>
      </c>
      <c r="K23" s="4">
        <v>10000</v>
      </c>
      <c r="L23" s="4">
        <v>14000</v>
      </c>
      <c r="M23" s="4">
        <v>10000</v>
      </c>
      <c r="N23" s="4">
        <v>10000</v>
      </c>
      <c r="O23" s="4">
        <v>10000</v>
      </c>
      <c r="P23" s="4">
        <f>SUM(D23:O23)</f>
        <v>128342.83382463999</v>
      </c>
    </row>
    <row r="24" spans="1:20" x14ac:dyDescent="0.25">
      <c r="A24">
        <v>4</v>
      </c>
      <c r="B24" s="3" t="s">
        <v>2</v>
      </c>
      <c r="C24" s="3" t="s">
        <v>12</v>
      </c>
      <c r="D24" s="4">
        <v>12000</v>
      </c>
      <c r="E24" s="4">
        <v>12240</v>
      </c>
      <c r="F24" s="4">
        <v>12484.800000000001</v>
      </c>
      <c r="G24" s="4">
        <v>12734.496000000001</v>
      </c>
      <c r="H24" s="4">
        <v>12989.185920000002</v>
      </c>
      <c r="I24" s="4">
        <v>13248.969638400002</v>
      </c>
      <c r="J24" s="4">
        <v>13513.949031168002</v>
      </c>
      <c r="K24" s="4">
        <v>18000</v>
      </c>
      <c r="L24" s="4">
        <v>18000</v>
      </c>
      <c r="M24" s="4">
        <v>18000</v>
      </c>
      <c r="N24" s="4">
        <v>9000</v>
      </c>
      <c r="O24" s="4">
        <v>12000</v>
      </c>
      <c r="P24" s="4">
        <f>SUM(D24:O24)</f>
        <v>164211.40058956802</v>
      </c>
    </row>
    <row r="25" spans="1:20" x14ac:dyDescent="0.25">
      <c r="A25">
        <v>5</v>
      </c>
      <c r="B25" s="3" t="s">
        <v>4</v>
      </c>
      <c r="C25" s="3" t="s">
        <v>14</v>
      </c>
      <c r="D25" s="4">
        <v>12937.499999999998</v>
      </c>
      <c r="E25" s="4">
        <v>13196.249999999998</v>
      </c>
      <c r="F25" s="4">
        <v>13460.174999999999</v>
      </c>
      <c r="G25" s="4">
        <v>13729.378499999999</v>
      </c>
      <c r="H25" s="4">
        <v>14003.966069999999</v>
      </c>
      <c r="I25" s="4">
        <v>14284.045391399999</v>
      </c>
      <c r="J25" s="4">
        <v>14569.726299227999</v>
      </c>
      <c r="K25" s="4">
        <v>19406.25</v>
      </c>
      <c r="L25" s="4">
        <v>19406.25</v>
      </c>
      <c r="M25" s="4">
        <v>19406.25</v>
      </c>
      <c r="N25" s="4">
        <v>9703.125</v>
      </c>
      <c r="O25" s="4">
        <v>12937.499999999998</v>
      </c>
      <c r="P25" s="4">
        <f>SUM(D25:O25)</f>
        <v>177040.41626062797</v>
      </c>
    </row>
    <row r="26" spans="1:20" x14ac:dyDescent="0.25">
      <c r="A26">
        <v>6</v>
      </c>
      <c r="B26" s="3" t="s">
        <v>3</v>
      </c>
      <c r="C26" s="3" t="s">
        <v>13</v>
      </c>
      <c r="D26" s="4">
        <v>22500</v>
      </c>
      <c r="E26" s="4">
        <v>22950</v>
      </c>
      <c r="F26" s="4">
        <v>23409</v>
      </c>
      <c r="G26" s="4">
        <v>23877.18</v>
      </c>
      <c r="H26" s="4">
        <v>24354.723600000001</v>
      </c>
      <c r="I26" s="4">
        <v>24841.818072000002</v>
      </c>
      <c r="J26" s="4">
        <v>25338.654433440002</v>
      </c>
      <c r="K26" s="4">
        <v>33750</v>
      </c>
      <c r="L26" s="4">
        <v>33750</v>
      </c>
      <c r="M26" s="4">
        <v>33750</v>
      </c>
      <c r="N26" s="4">
        <v>16875</v>
      </c>
      <c r="O26" s="4">
        <v>22500</v>
      </c>
      <c r="P26" s="4">
        <f>SUM(D26:O26)</f>
        <v>307896.37610543997</v>
      </c>
    </row>
    <row r="27" spans="1:20" x14ac:dyDescent="0.25">
      <c r="A27">
        <v>7</v>
      </c>
      <c r="B27" s="3" t="s">
        <v>39</v>
      </c>
      <c r="C27" s="3" t="s">
        <v>44</v>
      </c>
      <c r="D27" s="4">
        <v>25000</v>
      </c>
      <c r="E27" s="4">
        <v>25500</v>
      </c>
      <c r="F27" s="4">
        <v>26010</v>
      </c>
      <c r="G27" s="4">
        <v>26530.2</v>
      </c>
      <c r="H27" s="4">
        <v>27060.804</v>
      </c>
      <c r="I27" s="4">
        <v>27602.020080000002</v>
      </c>
      <c r="J27" s="4">
        <v>28154.060481600001</v>
      </c>
      <c r="K27" s="4">
        <v>25000</v>
      </c>
      <c r="L27" s="4">
        <v>35000</v>
      </c>
      <c r="M27" s="4">
        <v>25000</v>
      </c>
      <c r="N27" s="4">
        <v>25000</v>
      </c>
      <c r="O27" s="4">
        <v>25000</v>
      </c>
      <c r="P27" s="4">
        <f>SUM(D27:O27)</f>
        <v>320857.0845616</v>
      </c>
    </row>
    <row r="28" spans="1:20" x14ac:dyDescent="0.25">
      <c r="A28">
        <v>8</v>
      </c>
      <c r="B28" s="3" t="s">
        <v>6</v>
      </c>
      <c r="C28" s="3" t="s">
        <v>16</v>
      </c>
      <c r="D28" s="4">
        <v>33000</v>
      </c>
      <c r="E28" s="4">
        <v>33660</v>
      </c>
      <c r="F28" s="4">
        <v>34333.199999999997</v>
      </c>
      <c r="G28" s="4">
        <v>35019.863999999994</v>
      </c>
      <c r="H28" s="4">
        <v>35720.261279999992</v>
      </c>
      <c r="I28" s="4">
        <v>36434.666505599991</v>
      </c>
      <c r="J28" s="4">
        <v>37163.359835711992</v>
      </c>
      <c r="K28" s="4">
        <v>49500.000000000007</v>
      </c>
      <c r="L28" s="4">
        <v>49500.000000000007</v>
      </c>
      <c r="M28" s="4">
        <v>49500.000000000007</v>
      </c>
      <c r="N28" s="4">
        <v>24750.000000000004</v>
      </c>
      <c r="O28" s="4">
        <v>33000</v>
      </c>
      <c r="P28" s="4">
        <f>SUM(D28:O28)</f>
        <v>451581.35162131197</v>
      </c>
    </row>
    <row r="29" spans="1:20" x14ac:dyDescent="0.25">
      <c r="A29">
        <v>9</v>
      </c>
      <c r="B29" s="3" t="s">
        <v>40</v>
      </c>
      <c r="C29" s="3" t="s">
        <v>45</v>
      </c>
      <c r="D29" s="4">
        <v>35000</v>
      </c>
      <c r="E29" s="4">
        <v>35700</v>
      </c>
      <c r="F29" s="4">
        <v>36414</v>
      </c>
      <c r="G29" s="4">
        <v>37142.28</v>
      </c>
      <c r="H29" s="4">
        <v>37885.125599999999</v>
      </c>
      <c r="I29" s="4">
        <v>38642.828112000003</v>
      </c>
      <c r="J29" s="4">
        <v>39415.684674240001</v>
      </c>
      <c r="K29" s="4">
        <v>35000</v>
      </c>
      <c r="L29" s="4">
        <v>49000</v>
      </c>
      <c r="M29" s="4">
        <v>35000</v>
      </c>
      <c r="N29" s="4">
        <v>35000</v>
      </c>
      <c r="O29" s="4">
        <v>35000</v>
      </c>
      <c r="P29" s="4">
        <f>SUM(D29:O29)</f>
        <v>449199.91838624002</v>
      </c>
    </row>
    <row r="30" spans="1:20" x14ac:dyDescent="0.25">
      <c r="A30">
        <v>10</v>
      </c>
      <c r="B30" s="3" t="s">
        <v>5</v>
      </c>
      <c r="C30" s="3" t="s">
        <v>15</v>
      </c>
      <c r="D30" s="4">
        <v>40500</v>
      </c>
      <c r="E30" s="4">
        <v>41310</v>
      </c>
      <c r="F30" s="4">
        <v>42136.200000000004</v>
      </c>
      <c r="G30" s="4">
        <v>42978.924000000006</v>
      </c>
      <c r="H30" s="4">
        <v>43838.50248000001</v>
      </c>
      <c r="I30" s="4">
        <v>44715.272529600014</v>
      </c>
      <c r="J30" s="4">
        <v>45609.577980192014</v>
      </c>
      <c r="K30" s="4">
        <v>60750</v>
      </c>
      <c r="L30" s="4">
        <v>60750</v>
      </c>
      <c r="M30" s="4">
        <v>40500</v>
      </c>
      <c r="N30" s="4">
        <v>20250</v>
      </c>
      <c r="O30" s="4">
        <v>27000</v>
      </c>
      <c r="P30" s="4">
        <f>SUM(D30:O30)</f>
        <v>510338.47698979208</v>
      </c>
    </row>
    <row r="31" spans="1:20" x14ac:dyDescent="0.25">
      <c r="A31">
        <v>11</v>
      </c>
      <c r="B31" s="3" t="s">
        <v>7</v>
      </c>
      <c r="C31" s="3" t="s">
        <v>17</v>
      </c>
      <c r="D31" s="4">
        <v>46200</v>
      </c>
      <c r="E31" s="4">
        <v>47124</v>
      </c>
      <c r="F31" s="4">
        <v>48066.48</v>
      </c>
      <c r="G31" s="4">
        <v>49027.809600000001</v>
      </c>
      <c r="H31" s="4">
        <v>50008.365792000004</v>
      </c>
      <c r="I31" s="4">
        <v>51008.533107840005</v>
      </c>
      <c r="J31" s="4">
        <v>52028.703769996806</v>
      </c>
      <c r="K31" s="4">
        <v>69300</v>
      </c>
      <c r="L31" s="4">
        <v>69300</v>
      </c>
      <c r="M31" s="4">
        <v>59400.000000000007</v>
      </c>
      <c r="N31" s="4">
        <v>29700.000000000004</v>
      </c>
      <c r="O31" s="4">
        <v>39600</v>
      </c>
      <c r="P31" s="4">
        <f>SUM(D31:O31)</f>
        <v>610763.89226983686</v>
      </c>
    </row>
    <row r="32" spans="1:20" x14ac:dyDescent="0.25">
      <c r="A32">
        <v>12</v>
      </c>
      <c r="B32" s="3" t="s">
        <v>8</v>
      </c>
      <c r="C32" s="3" t="s">
        <v>18</v>
      </c>
      <c r="D32" s="4">
        <v>52500</v>
      </c>
      <c r="E32" s="4">
        <v>53550</v>
      </c>
      <c r="F32" s="4">
        <v>54621</v>
      </c>
      <c r="G32" s="4">
        <v>55713.42</v>
      </c>
      <c r="H32" s="4">
        <v>56827.688399999999</v>
      </c>
      <c r="I32" s="4">
        <v>57964.242167999997</v>
      </c>
      <c r="J32" s="4">
        <v>59123.527011359998</v>
      </c>
      <c r="K32" s="4">
        <v>78750</v>
      </c>
      <c r="L32" s="4">
        <v>90000</v>
      </c>
      <c r="M32" s="4">
        <v>90000</v>
      </c>
      <c r="N32" s="4">
        <v>45000</v>
      </c>
      <c r="O32" s="4">
        <v>60000</v>
      </c>
      <c r="P32" s="4">
        <f>SUM(D32:O32)</f>
        <v>754049.87757936004</v>
      </c>
    </row>
    <row r="33" spans="1:16" x14ac:dyDescent="0.25">
      <c r="A33">
        <v>13</v>
      </c>
      <c r="B33" s="3" t="s">
        <v>9</v>
      </c>
      <c r="C33" s="3" t="s">
        <v>19</v>
      </c>
      <c r="D33" s="4">
        <v>79200</v>
      </c>
      <c r="E33" s="4">
        <v>80784</v>
      </c>
      <c r="F33" s="4">
        <v>82399.680000000008</v>
      </c>
      <c r="G33" s="4">
        <v>84047.673600000009</v>
      </c>
      <c r="H33" s="4">
        <v>85728.627072000018</v>
      </c>
      <c r="I33" s="4">
        <v>87443.199613440025</v>
      </c>
      <c r="J33" s="4">
        <v>89192.063605708827</v>
      </c>
      <c r="K33" s="4">
        <v>144000</v>
      </c>
      <c r="L33" s="4">
        <v>144000</v>
      </c>
      <c r="M33" s="4">
        <v>144000</v>
      </c>
      <c r="N33" s="4">
        <v>72000</v>
      </c>
      <c r="O33" s="4">
        <v>96000</v>
      </c>
      <c r="P33" s="4">
        <f>SUM(D33:O33)</f>
        <v>1188795.2438911488</v>
      </c>
    </row>
    <row r="34" spans="1:16" x14ac:dyDescent="0.25">
      <c r="A34">
        <v>14</v>
      </c>
      <c r="B34" s="3" t="s">
        <v>10</v>
      </c>
      <c r="C34" s="5" t="s">
        <v>20</v>
      </c>
      <c r="D34" s="23">
        <v>100010</v>
      </c>
      <c r="E34" s="4">
        <v>102010.2</v>
      </c>
      <c r="F34" s="4">
        <v>104050.40399999999</v>
      </c>
      <c r="G34" s="4">
        <v>106131.41207999999</v>
      </c>
      <c r="H34" s="4">
        <v>108254.0403216</v>
      </c>
      <c r="I34" s="4">
        <v>110419.121128032</v>
      </c>
      <c r="J34" s="4">
        <v>112627.50355059264</v>
      </c>
      <c r="K34" s="23">
        <v>150015</v>
      </c>
      <c r="L34" s="23">
        <v>150015</v>
      </c>
      <c r="M34" s="23">
        <v>150015</v>
      </c>
      <c r="N34" s="23">
        <v>90000</v>
      </c>
      <c r="O34" s="23">
        <v>120000</v>
      </c>
      <c r="P34" s="4">
        <f>SUM(D34:O34)</f>
        <v>1403547.6810802247</v>
      </c>
    </row>
    <row r="35" spans="1:16" ht="15.75" thickBot="1" x14ac:dyDescent="0.3">
      <c r="A35">
        <v>15</v>
      </c>
      <c r="B35" s="8" t="s">
        <v>11</v>
      </c>
      <c r="C35" s="8" t="s">
        <v>21</v>
      </c>
      <c r="D35" s="9">
        <v>165000</v>
      </c>
      <c r="E35" s="4">
        <v>168300</v>
      </c>
      <c r="F35" s="4">
        <v>171666</v>
      </c>
      <c r="G35" s="4">
        <v>175099.32</v>
      </c>
      <c r="H35" s="4">
        <v>178601.3064</v>
      </c>
      <c r="I35" s="4">
        <v>182173.332528</v>
      </c>
      <c r="J35" s="4">
        <v>185816.79917856</v>
      </c>
      <c r="K35" s="9">
        <v>198000</v>
      </c>
      <c r="L35" s="9">
        <v>198000</v>
      </c>
      <c r="M35" s="9">
        <v>198000</v>
      </c>
      <c r="N35" s="9">
        <v>99000</v>
      </c>
      <c r="O35" s="9">
        <v>132000</v>
      </c>
      <c r="P35" s="9">
        <f>SUM(D35:O35)</f>
        <v>2051656.75810656</v>
      </c>
    </row>
    <row r="36" spans="1:16" ht="15.75" thickTop="1" x14ac:dyDescent="0.25">
      <c r="B36" s="10"/>
      <c r="C36" s="10" t="s">
        <v>35</v>
      </c>
      <c r="D36" s="17">
        <f>SUM(D21:D35)</f>
        <v>643847.5</v>
      </c>
      <c r="E36" s="17">
        <f t="shared" ref="E36:P36" si="2">SUM(E21:E35)</f>
        <v>656724.44999999995</v>
      </c>
      <c r="F36" s="17">
        <f t="shared" si="2"/>
        <v>669858.93900000001</v>
      </c>
      <c r="G36" s="17">
        <f t="shared" si="2"/>
        <v>683256.11777999997</v>
      </c>
      <c r="H36" s="17">
        <f t="shared" si="2"/>
        <v>696921.24013559998</v>
      </c>
      <c r="I36" s="17">
        <f t="shared" si="2"/>
        <v>710859.66493831202</v>
      </c>
      <c r="J36" s="17">
        <f t="shared" si="2"/>
        <v>725076.85823707841</v>
      </c>
      <c r="K36" s="17">
        <f t="shared" si="2"/>
        <v>901471.25</v>
      </c>
      <c r="L36" s="17">
        <f t="shared" si="2"/>
        <v>944721.25</v>
      </c>
      <c r="M36" s="17">
        <f t="shared" si="2"/>
        <v>882571.25</v>
      </c>
      <c r="N36" s="17">
        <f t="shared" si="2"/>
        <v>496278.125</v>
      </c>
      <c r="O36" s="17">
        <f t="shared" si="2"/>
        <v>635037.5</v>
      </c>
      <c r="P36" s="17">
        <f t="shared" si="2"/>
        <v>8646624.1450909898</v>
      </c>
    </row>
  </sheetData>
  <sortState ref="A21:R35">
    <sortCondition ref="P21:P35"/>
  </sortState>
  <mergeCells count="2">
    <mergeCell ref="D4:P4"/>
    <mergeCell ref="D19:P19"/>
  </mergeCells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agush</dc:creator>
  <cp:lastModifiedBy>agush</cp:lastModifiedBy>
  <dcterms:created xsi:type="dcterms:W3CDTF">2012-02-14T12:28:37Z</dcterms:created>
  <dcterms:modified xsi:type="dcterms:W3CDTF">2012-02-14T18:23:17Z</dcterms:modified>
</cp:coreProperties>
</file>