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72" windowWidth="16260" windowHeight="636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21" i="1" l="1"/>
  <c r="AB7" i="1"/>
  <c r="AB5" i="1"/>
  <c r="AB3" i="1"/>
  <c r="AB2" i="1"/>
  <c r="Z7" i="1"/>
  <c r="Z5" i="1"/>
  <c r="Z3" i="1"/>
  <c r="Z2" i="1"/>
  <c r="W5" i="1"/>
  <c r="W7" i="1"/>
  <c r="W3" i="1"/>
  <c r="W2" i="1"/>
  <c r="T7" i="1"/>
  <c r="T5" i="1"/>
  <c r="T3" i="1"/>
  <c r="T2" i="1"/>
  <c r="Q7" i="1"/>
  <c r="Q5" i="1"/>
  <c r="Q3" i="1"/>
  <c r="Q2" i="1"/>
  <c r="N7" i="1"/>
  <c r="N5" i="1"/>
  <c r="N3" i="1"/>
  <c r="N2" i="1"/>
  <c r="K7" i="1"/>
  <c r="K5" i="1"/>
  <c r="K3" i="1"/>
  <c r="K2" i="1"/>
  <c r="H7" i="1"/>
  <c r="H5" i="1"/>
  <c r="H3" i="1"/>
  <c r="H2" i="1"/>
  <c r="E7" i="1"/>
  <c r="E5" i="1"/>
  <c r="E3" i="1"/>
  <c r="E2" i="1"/>
  <c r="B3" i="1"/>
  <c r="B5" i="1"/>
  <c r="B7" i="1"/>
  <c r="B2" i="1"/>
  <c r="Y7" i="1"/>
  <c r="Y5" i="1"/>
  <c r="Y3" i="1"/>
  <c r="Y2" i="1"/>
  <c r="V7" i="1"/>
  <c r="V5" i="1"/>
  <c r="V3" i="1"/>
  <c r="V2" i="1"/>
  <c r="S7" i="1"/>
  <c r="S5" i="1"/>
  <c r="S3" i="1"/>
  <c r="S2" i="1"/>
  <c r="P7" i="1"/>
  <c r="P5" i="1"/>
  <c r="P3" i="1"/>
  <c r="P2" i="1"/>
  <c r="M7" i="1"/>
  <c r="M5" i="1"/>
  <c r="M3" i="1"/>
  <c r="M2" i="1"/>
  <c r="J7" i="1"/>
  <c r="J5" i="1"/>
  <c r="J3" i="1"/>
  <c r="J2" i="1"/>
  <c r="G7" i="1"/>
  <c r="G5" i="1"/>
  <c r="G3" i="1"/>
  <c r="G2" i="1"/>
  <c r="D3" i="1"/>
  <c r="D5" i="1"/>
  <c r="D7" i="1"/>
  <c r="D2" i="1"/>
</calcChain>
</file>

<file path=xl/sharedStrings.xml><?xml version="1.0" encoding="utf-8"?>
<sst xmlns="http://schemas.openxmlformats.org/spreadsheetml/2006/main" count="35" uniqueCount="35">
  <si>
    <t>Passing Yds</t>
  </si>
  <si>
    <t>333 - 180 - 13 - 17</t>
  </si>
  <si>
    <t>Passing att/comp/Inter/TD</t>
  </si>
  <si>
    <t>Total Offense  Yds per play</t>
  </si>
  <si>
    <t>912 - 5038</t>
  </si>
  <si>
    <t>Total Offense Plays - Yards</t>
  </si>
  <si>
    <t>Rushing: Attempts - Yards - TD</t>
  </si>
  <si>
    <t>579 - 2995 - 26</t>
  </si>
  <si>
    <t>Rushing: Yards / Attempt</t>
  </si>
  <si>
    <t>411 - 230 - 10 - 24</t>
  </si>
  <si>
    <t>943 - 5723</t>
  </si>
  <si>
    <t>532 - 2997 - 24</t>
  </si>
  <si>
    <t>427 - 1873 - 21</t>
  </si>
  <si>
    <t>500 - 331 - 5 - 33</t>
  </si>
  <si>
    <t>927 - 5986</t>
  </si>
  <si>
    <t>423 - 261 - 12 - 31</t>
  </si>
  <si>
    <t>578 - 3030 - 29</t>
  </si>
  <si>
    <t>1,001 - 6679</t>
  </si>
  <si>
    <t>429 - 253 - 12 - 18</t>
  </si>
  <si>
    <t>527 - 2469 - 29</t>
  </si>
  <si>
    <t>956 - 5647</t>
  </si>
  <si>
    <t>424 - 249 - 10 - 28</t>
  </si>
  <si>
    <t>424 - 1874 - 18</t>
  </si>
  <si>
    <t>848 - 4965</t>
  </si>
  <si>
    <t>Scoring: Points/Game</t>
  </si>
  <si>
    <t>349 - 198 - 13 - 19</t>
  </si>
  <si>
    <t>513 - 2279 - 19</t>
  </si>
  <si>
    <t>862 - 4643</t>
  </si>
  <si>
    <t>287 - 167 - 13 - 17</t>
  </si>
  <si>
    <t>907 - 5217</t>
  </si>
  <si>
    <t>620 - 2806 - 29</t>
  </si>
  <si>
    <t>265 - 152 - 17 - 9</t>
  </si>
  <si>
    <t>818 - 4412</t>
  </si>
  <si>
    <t>553 - 2695 - 21</t>
  </si>
  <si>
    <t>MSU Averages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</si>
</sst>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rgb="FF333333"/>
      <name val="Arial"/>
      <family val="2"/>
    </font>
    <font>
      <sz val="10"/>
      <color rgb="FF0000FF"/>
      <name val="Calibri"/>
      <family val="2"/>
      <scheme val="minor"/>
    </font>
    <font>
      <sz val="10"/>
      <color rgb="FF0000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2" fillId="0" borderId="1" xfId="0" applyFont="1" applyBorder="1"/>
    <xf numFmtId="0" fontId="0" fillId="0" borderId="1" xfId="0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"/>
  <sheetViews>
    <sheetView tabSelected="1" zoomScale="60" zoomScaleNormal="60" workbookViewId="0">
      <pane xSplit="1" ySplit="1" topLeftCell="B2" activePane="bottomRight" state="frozenSplit"/>
      <selection pane="topRight" activeCell="B1" sqref="B1"/>
      <selection pane="bottomLeft" activeCell="A2" sqref="A2"/>
      <selection pane="bottomRight" activeCell="A20" sqref="A20"/>
    </sheetView>
  </sheetViews>
  <sheetFormatPr defaultRowHeight="14.4" x14ac:dyDescent="0.3"/>
  <cols>
    <col min="1" max="1" width="30.44140625" style="2" customWidth="1"/>
    <col min="2" max="2" width="14.109375" style="2" customWidth="1"/>
    <col min="3" max="3" width="16.77734375" style="5" customWidth="1"/>
    <col min="4" max="5" width="9.109375" style="5" customWidth="1"/>
    <col min="6" max="6" width="16.77734375" style="5" customWidth="1"/>
    <col min="7" max="8" width="9.109375" style="5" customWidth="1"/>
    <col min="9" max="9" width="16.77734375" style="5" customWidth="1"/>
    <col min="10" max="11" width="9.109375" style="5" customWidth="1"/>
    <col min="12" max="12" width="16.77734375" style="5" customWidth="1"/>
    <col min="13" max="14" width="9.109375" style="5" customWidth="1"/>
    <col min="15" max="15" width="16.77734375" style="5" customWidth="1"/>
    <col min="16" max="17" width="9.109375" style="5" customWidth="1"/>
    <col min="18" max="18" width="16.77734375" style="5" customWidth="1"/>
    <col min="19" max="20" width="9.109375" style="5" customWidth="1"/>
    <col min="21" max="21" width="16.77734375" style="5" customWidth="1"/>
    <col min="22" max="23" width="9.109375" style="5" customWidth="1"/>
    <col min="24" max="24" width="16.77734375" style="5" customWidth="1"/>
    <col min="25" max="26" width="9.109375" style="5" customWidth="1"/>
    <col min="27" max="27" width="16.77734375" style="5" customWidth="1"/>
    <col min="28" max="16384" width="8.88671875" style="2"/>
  </cols>
  <sheetData>
    <row r="1" spans="1:28" x14ac:dyDescent="0.3">
      <c r="A1" s="7"/>
      <c r="B1" s="8" t="s">
        <v>34</v>
      </c>
      <c r="C1" s="9">
        <v>2017</v>
      </c>
      <c r="D1" s="9"/>
      <c r="E1" s="9"/>
      <c r="F1" s="9">
        <v>2016</v>
      </c>
      <c r="G1" s="9"/>
      <c r="H1" s="9"/>
      <c r="I1" s="9">
        <v>2015</v>
      </c>
      <c r="J1" s="9"/>
      <c r="K1" s="9"/>
      <c r="L1" s="9">
        <v>2014</v>
      </c>
      <c r="M1" s="9"/>
      <c r="N1" s="9"/>
      <c r="O1" s="9">
        <v>2013</v>
      </c>
      <c r="P1" s="9"/>
      <c r="Q1" s="9"/>
      <c r="R1" s="9">
        <v>2012</v>
      </c>
      <c r="S1" s="9"/>
      <c r="T1" s="9"/>
      <c r="U1" s="9">
        <v>2011</v>
      </c>
      <c r="V1" s="9"/>
      <c r="W1" s="9"/>
      <c r="X1" s="9">
        <v>2010</v>
      </c>
      <c r="Y1" s="9"/>
      <c r="Z1" s="9"/>
      <c r="AA1" s="9">
        <v>2009</v>
      </c>
      <c r="AB1" s="9"/>
    </row>
    <row r="2" spans="1:28" s="3" customFormat="1" ht="18.600000000000001" customHeight="1" x14ac:dyDescent="0.3">
      <c r="A2" s="12" t="s">
        <v>24</v>
      </c>
      <c r="B2" s="13">
        <f>AVERAGE(AA2,X2,U2,R2,O2,L2,I2,F2,C2)</f>
        <v>30.100000000000005</v>
      </c>
      <c r="C2" s="14">
        <v>32.1</v>
      </c>
      <c r="D2" s="15">
        <f>C2-F2</f>
        <v>1.7000000000000028</v>
      </c>
      <c r="E2" s="21">
        <f>C2-22.1</f>
        <v>10</v>
      </c>
      <c r="F2" s="16">
        <v>30.4</v>
      </c>
      <c r="G2" s="15">
        <f>F2-I2</f>
        <v>-4</v>
      </c>
      <c r="H2" s="21">
        <f>F2-23.9</f>
        <v>6.5</v>
      </c>
      <c r="I2" s="16">
        <v>34.4</v>
      </c>
      <c r="J2" s="15">
        <f>I2-L2</f>
        <v>-2.5</v>
      </c>
      <c r="K2" s="21">
        <f>I2-23.2</f>
        <v>11.2</v>
      </c>
      <c r="L2" s="16">
        <v>36.9</v>
      </c>
      <c r="M2" s="15">
        <f>L2-O2</f>
        <v>9.1999999999999993</v>
      </c>
      <c r="N2" s="21">
        <f>L2-30.3</f>
        <v>6.5999999999999979</v>
      </c>
      <c r="O2" s="16">
        <v>27.7</v>
      </c>
      <c r="P2" s="15">
        <f>O2-R2</f>
        <v>-1.8000000000000007</v>
      </c>
      <c r="Q2" s="21">
        <f>O2-18.8</f>
        <v>8.8999999999999986</v>
      </c>
      <c r="R2" s="16">
        <v>29.5</v>
      </c>
      <c r="S2" s="15">
        <f>R2-U2</f>
        <v>4.1999999999999993</v>
      </c>
      <c r="T2" s="21">
        <f>R2-26.5</f>
        <v>3</v>
      </c>
      <c r="U2" s="16">
        <v>25.3</v>
      </c>
      <c r="V2" s="15">
        <f>U2-X2</f>
        <v>-3.6999999999999993</v>
      </c>
      <c r="W2" s="21">
        <f>U2-25.5</f>
        <v>-0.19999999999999929</v>
      </c>
      <c r="X2" s="16">
        <v>29</v>
      </c>
      <c r="Y2" s="15">
        <f>X2-AA2</f>
        <v>3.3999999999999986</v>
      </c>
      <c r="Z2" s="21">
        <f>X2-29.8</f>
        <v>-0.80000000000000071</v>
      </c>
      <c r="AA2" s="16">
        <v>25.6</v>
      </c>
      <c r="AB2" s="21">
        <f>AA2-35.9</f>
        <v>-10.299999999999997</v>
      </c>
    </row>
    <row r="3" spans="1:28" s="3" customFormat="1" ht="18.600000000000001" customHeight="1" x14ac:dyDescent="0.3">
      <c r="A3" s="12" t="s">
        <v>0</v>
      </c>
      <c r="B3" s="17">
        <f t="shared" ref="B3:B8" si="0">AVERAGE(AA3,X3,U3,R3,O3,L3,I3,F3,C3)</f>
        <v>2810.2222222222222</v>
      </c>
      <c r="C3" s="18">
        <v>2043</v>
      </c>
      <c r="D3" s="15">
        <f t="shared" ref="D3:D7" si="1">C3-F3</f>
        <v>-683</v>
      </c>
      <c r="E3" s="21">
        <f>C3-1975</f>
        <v>68</v>
      </c>
      <c r="F3" s="16">
        <v>2726</v>
      </c>
      <c r="G3" s="15">
        <f t="shared" ref="G3" si="2">F3-I3</f>
        <v>-1387</v>
      </c>
      <c r="H3" s="21">
        <f>F3-2805</f>
        <v>-79</v>
      </c>
      <c r="I3" s="16">
        <v>4113</v>
      </c>
      <c r="J3" s="15">
        <f t="shared" ref="J3" si="3">I3-L3</f>
        <v>464</v>
      </c>
      <c r="K3" s="21">
        <f>I3-2899</f>
        <v>1214</v>
      </c>
      <c r="L3" s="16">
        <v>3649</v>
      </c>
      <c r="M3" s="15">
        <f t="shared" ref="M3" si="4">L3-O3</f>
        <v>471</v>
      </c>
      <c r="N3" s="21">
        <f>L3-2159</f>
        <v>1490</v>
      </c>
      <c r="O3" s="16">
        <v>3178</v>
      </c>
      <c r="P3" s="15">
        <f t="shared" ref="P3" si="5">O3-R3</f>
        <v>87</v>
      </c>
      <c r="Q3" s="21">
        <f>O3-2051</f>
        <v>1127</v>
      </c>
      <c r="R3" s="16">
        <v>3091</v>
      </c>
      <c r="S3" s="15">
        <f t="shared" ref="S3" si="6">R3-U3</f>
        <v>727</v>
      </c>
      <c r="T3" s="21">
        <f>R3-1902</f>
        <v>1189</v>
      </c>
      <c r="U3" s="16">
        <v>2364</v>
      </c>
      <c r="V3" s="15">
        <f t="shared" ref="V3" si="7">U3-X3</f>
        <v>-47</v>
      </c>
      <c r="W3" s="21">
        <f>U3-2414</f>
        <v>-50</v>
      </c>
      <c r="X3" s="16">
        <v>2411</v>
      </c>
      <c r="Y3" s="15">
        <f t="shared" ref="Y3" si="8">X3-AA3</f>
        <v>694</v>
      </c>
      <c r="Z3" s="21">
        <f>X3-2396</f>
        <v>15</v>
      </c>
      <c r="AA3" s="16">
        <v>1717</v>
      </c>
      <c r="AB3" s="21">
        <f>AA3-3305</f>
        <v>-1588</v>
      </c>
    </row>
    <row r="4" spans="1:28" s="3" customFormat="1" ht="18.600000000000001" customHeight="1" x14ac:dyDescent="0.3">
      <c r="A4" s="12" t="s">
        <v>2</v>
      </c>
      <c r="B4" s="13"/>
      <c r="C4" s="18" t="s">
        <v>1</v>
      </c>
      <c r="D4" s="15"/>
      <c r="E4" s="21"/>
      <c r="F4" s="16" t="s">
        <v>9</v>
      </c>
      <c r="G4" s="15"/>
      <c r="H4" s="21"/>
      <c r="I4" s="16" t="s">
        <v>13</v>
      </c>
      <c r="J4" s="15"/>
      <c r="K4" s="21"/>
      <c r="L4" s="16" t="s">
        <v>15</v>
      </c>
      <c r="M4" s="15"/>
      <c r="N4" s="21"/>
      <c r="O4" s="16" t="s">
        <v>18</v>
      </c>
      <c r="P4" s="15"/>
      <c r="Q4" s="21"/>
      <c r="R4" s="16" t="s">
        <v>21</v>
      </c>
      <c r="S4" s="15"/>
      <c r="T4" s="21"/>
      <c r="U4" s="16" t="s">
        <v>25</v>
      </c>
      <c r="V4" s="15"/>
      <c r="W4" s="21"/>
      <c r="X4" s="16" t="s">
        <v>28</v>
      </c>
      <c r="Y4" s="15"/>
      <c r="Z4" s="21"/>
      <c r="AA4" s="16" t="s">
        <v>31</v>
      </c>
      <c r="AB4" s="21"/>
    </row>
    <row r="5" spans="1:28" s="3" customFormat="1" ht="18.600000000000001" customHeight="1" x14ac:dyDescent="0.3">
      <c r="A5" s="19" t="s">
        <v>8</v>
      </c>
      <c r="B5" s="13">
        <f t="shared" si="0"/>
        <v>4.82</v>
      </c>
      <c r="C5" s="16">
        <v>5.17</v>
      </c>
      <c r="D5" s="15">
        <f t="shared" si="1"/>
        <v>-0.45999999999999996</v>
      </c>
      <c r="E5" s="22">
        <f>C5-4.3</f>
        <v>0.87000000000000011</v>
      </c>
      <c r="F5" s="16">
        <v>5.63</v>
      </c>
      <c r="G5" s="15">
        <f t="shared" ref="G5" si="9">F5-I5</f>
        <v>1.2400000000000002</v>
      </c>
      <c r="H5" s="22">
        <f>F5-3.69</f>
        <v>1.94</v>
      </c>
      <c r="I5" s="16">
        <v>4.3899999999999997</v>
      </c>
      <c r="J5" s="15">
        <f t="shared" ref="J5" si="10">I5-L5</f>
        <v>-0.85000000000000053</v>
      </c>
      <c r="K5" s="22">
        <f>I5-3.48</f>
        <v>0.9099999999999997</v>
      </c>
      <c r="L5" s="16">
        <v>5.24</v>
      </c>
      <c r="M5" s="15">
        <f t="shared" ref="M5" si="11">L5-O5</f>
        <v>0.54999999999999982</v>
      </c>
      <c r="N5" s="22">
        <f>L5-4.36</f>
        <v>0.87999999999999989</v>
      </c>
      <c r="O5" s="16">
        <v>4.6900000000000004</v>
      </c>
      <c r="P5" s="15">
        <f t="shared" ref="P5" si="12">O5-R5</f>
        <v>0.27000000000000046</v>
      </c>
      <c r="Q5" s="22">
        <f>O5-3.63</f>
        <v>1.0600000000000005</v>
      </c>
      <c r="R5" s="16">
        <v>4.42</v>
      </c>
      <c r="S5" s="15">
        <f t="shared" ref="S5" si="13">R5-U5</f>
        <v>-2.0000000000000462E-2</v>
      </c>
      <c r="T5" s="22">
        <f>R5-4.53</f>
        <v>-0.11000000000000032</v>
      </c>
      <c r="U5" s="16">
        <v>4.4400000000000004</v>
      </c>
      <c r="V5" s="15">
        <f t="shared" ref="V5" si="14">U5-X5</f>
        <v>-8.9999999999999858E-2</v>
      </c>
      <c r="W5" s="22">
        <f>U5-3.96</f>
        <v>0.48000000000000043</v>
      </c>
      <c r="X5" s="16">
        <v>4.53</v>
      </c>
      <c r="Y5" s="15">
        <f t="shared" ref="Y5" si="15">X5-AA5</f>
        <v>-0.33999999999999986</v>
      </c>
      <c r="Z5" s="22">
        <f>X5-4.31</f>
        <v>0.22000000000000064</v>
      </c>
      <c r="AA5" s="16">
        <v>4.87</v>
      </c>
      <c r="AB5" s="22">
        <f>AA5-5.59</f>
        <v>-0.71999999999999975</v>
      </c>
    </row>
    <row r="6" spans="1:28" s="3" customFormat="1" ht="18.600000000000001" customHeight="1" x14ac:dyDescent="0.3">
      <c r="A6" s="12" t="s">
        <v>6</v>
      </c>
      <c r="B6" s="13"/>
      <c r="C6" s="16" t="s">
        <v>7</v>
      </c>
      <c r="D6" s="15"/>
      <c r="E6" s="22"/>
      <c r="F6" s="16" t="s">
        <v>11</v>
      </c>
      <c r="G6" s="15"/>
      <c r="H6" s="22"/>
      <c r="I6" s="16" t="s">
        <v>12</v>
      </c>
      <c r="J6" s="15"/>
      <c r="K6" s="22"/>
      <c r="L6" s="20" t="s">
        <v>16</v>
      </c>
      <c r="M6" s="15"/>
      <c r="N6" s="22"/>
      <c r="O6" s="16" t="s">
        <v>19</v>
      </c>
      <c r="P6" s="15"/>
      <c r="Q6" s="22"/>
      <c r="R6" s="16" t="s">
        <v>22</v>
      </c>
      <c r="S6" s="15"/>
      <c r="T6" s="22"/>
      <c r="U6" s="16" t="s">
        <v>26</v>
      </c>
      <c r="V6" s="15"/>
      <c r="W6" s="22"/>
      <c r="X6" s="16" t="s">
        <v>30</v>
      </c>
      <c r="Y6" s="15"/>
      <c r="Z6" s="22"/>
      <c r="AA6" s="16" t="s">
        <v>33</v>
      </c>
      <c r="AB6" s="22"/>
    </row>
    <row r="7" spans="1:28" s="3" customFormat="1" ht="18.600000000000001" customHeight="1" x14ac:dyDescent="0.3">
      <c r="A7" s="12" t="s">
        <v>3</v>
      </c>
      <c r="B7" s="13">
        <f t="shared" si="0"/>
        <v>5.8900000000000006</v>
      </c>
      <c r="C7" s="16">
        <v>5.52</v>
      </c>
      <c r="D7" s="15">
        <f t="shared" si="1"/>
        <v>-0.55000000000000071</v>
      </c>
      <c r="E7" s="22">
        <f>C7-5.19</f>
        <v>0.32999999999999918</v>
      </c>
      <c r="F7" s="16">
        <v>6.07</v>
      </c>
      <c r="G7" s="15">
        <f t="shared" ref="G7" si="16">F7-I7</f>
        <v>-0.38999999999999968</v>
      </c>
      <c r="H7" s="22">
        <f>F7-5.19</f>
        <v>0.87999999999999989</v>
      </c>
      <c r="I7" s="16">
        <v>6.46</v>
      </c>
      <c r="J7" s="15">
        <f t="shared" ref="J7" si="17">I7-L7</f>
        <v>-0.20999999999999996</v>
      </c>
      <c r="K7" s="22">
        <f>I7-5.11</f>
        <v>1.3499999999999996</v>
      </c>
      <c r="L7" s="16">
        <v>6.67</v>
      </c>
      <c r="M7" s="15">
        <f t="shared" ref="M7" si="18">L7-O7</f>
        <v>0.75999999999999979</v>
      </c>
      <c r="N7" s="22">
        <f>L7-5.24</f>
        <v>1.4299999999999997</v>
      </c>
      <c r="O7" s="16">
        <v>5.91</v>
      </c>
      <c r="P7" s="15">
        <f t="shared" ref="P7" si="19">O7-R7</f>
        <v>6.0000000000000497E-2</v>
      </c>
      <c r="Q7" s="22">
        <f>O7-4.79</f>
        <v>1.1200000000000001</v>
      </c>
      <c r="R7" s="16">
        <v>5.85</v>
      </c>
      <c r="S7" s="15">
        <f t="shared" ref="S7" si="20">R7-U7</f>
        <v>0.45999999999999996</v>
      </c>
      <c r="T7" s="22">
        <f>R7-5.25</f>
        <v>0.59999999999999964</v>
      </c>
      <c r="U7" s="16">
        <v>5.39</v>
      </c>
      <c r="V7" s="15">
        <f t="shared" ref="V7" si="21">U7-X7</f>
        <v>-0.36000000000000032</v>
      </c>
      <c r="W7" s="22">
        <f>U7-5.42</f>
        <v>-3.0000000000000249E-2</v>
      </c>
      <c r="X7" s="16">
        <v>5.75</v>
      </c>
      <c r="Y7" s="15">
        <f t="shared" ref="Y7" si="22">X7-AA7</f>
        <v>0.36000000000000032</v>
      </c>
      <c r="Z7" s="22">
        <f>X7-5.17</f>
        <v>0.58000000000000007</v>
      </c>
      <c r="AA7" s="16">
        <v>5.39</v>
      </c>
      <c r="AB7" s="22">
        <f>AA7-6.97</f>
        <v>-1.58</v>
      </c>
    </row>
    <row r="8" spans="1:28" s="3" customFormat="1" ht="18.600000000000001" customHeight="1" x14ac:dyDescent="0.3">
      <c r="A8" s="12" t="s">
        <v>5</v>
      </c>
      <c r="B8" s="13"/>
      <c r="C8" s="16" t="s">
        <v>4</v>
      </c>
      <c r="D8" s="15"/>
      <c r="E8" s="22"/>
      <c r="F8" s="16" t="s">
        <v>10</v>
      </c>
      <c r="G8" s="15"/>
      <c r="H8" s="22"/>
      <c r="I8" s="16" t="s">
        <v>14</v>
      </c>
      <c r="J8" s="15"/>
      <c r="K8" s="22"/>
      <c r="L8" s="16" t="s">
        <v>17</v>
      </c>
      <c r="M8" s="15"/>
      <c r="N8" s="22"/>
      <c r="O8" s="16" t="s">
        <v>20</v>
      </c>
      <c r="P8" s="15"/>
      <c r="Q8" s="22"/>
      <c r="R8" s="16" t="s">
        <v>23</v>
      </c>
      <c r="S8" s="15"/>
      <c r="T8" s="22"/>
      <c r="U8" s="16" t="s">
        <v>27</v>
      </c>
      <c r="V8" s="15"/>
      <c r="W8" s="22"/>
      <c r="X8" s="16" t="s">
        <v>29</v>
      </c>
      <c r="Y8" s="15"/>
      <c r="Z8" s="22"/>
      <c r="AA8" s="16" t="s">
        <v>32</v>
      </c>
      <c r="AB8" s="22"/>
    </row>
    <row r="9" spans="1:28" x14ac:dyDescent="0.3">
      <c r="A9" s="10"/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23"/>
    </row>
    <row r="10" spans="1:28" x14ac:dyDescent="0.3">
      <c r="A10" s="4"/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8" x14ac:dyDescent="0.3">
      <c r="A11" s="4"/>
      <c r="B11" s="4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8" x14ac:dyDescent="0.3">
      <c r="A12" s="4"/>
      <c r="B12" s="1">
        <v>2995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8" x14ac:dyDescent="0.3">
      <c r="A13" s="4"/>
      <c r="B13" s="1">
        <v>2997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8" x14ac:dyDescent="0.3">
      <c r="A14" s="4"/>
      <c r="B14" s="1">
        <v>1873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8" x14ac:dyDescent="0.3">
      <c r="A15" s="4"/>
      <c r="B15" s="1">
        <v>3030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8" x14ac:dyDescent="0.3">
      <c r="B16" s="1">
        <v>2469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2:27" x14ac:dyDescent="0.3">
      <c r="B17" s="1">
        <v>1874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2:27" x14ac:dyDescent="0.3">
      <c r="B18" s="1">
        <v>2279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2:27" x14ac:dyDescent="0.3">
      <c r="B19" s="1">
        <v>2806</v>
      </c>
    </row>
    <row r="20" spans="2:27" x14ac:dyDescent="0.3">
      <c r="B20" s="1">
        <v>2695</v>
      </c>
    </row>
    <row r="21" spans="2:27" x14ac:dyDescent="0.3">
      <c r="B21" s="6">
        <f>AVERAGE(B12:B20)</f>
        <v>2557.5555555555557</v>
      </c>
    </row>
  </sheetData>
  <mergeCells count="9">
    <mergeCell ref="U1:W1"/>
    <mergeCell ref="X1:Z1"/>
    <mergeCell ref="AA1:AB1"/>
    <mergeCell ref="C1:E1"/>
    <mergeCell ref="F1:H1"/>
    <mergeCell ref="I1:K1"/>
    <mergeCell ref="L1:N1"/>
    <mergeCell ref="O1:Q1"/>
    <mergeCell ref="R1:T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Community Loans of America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Woody Bass</dc:creator>
  <cp:lastModifiedBy>Woody Bass</cp:lastModifiedBy>
  <dcterms:created xsi:type="dcterms:W3CDTF">2017-11-27T15:54:23Z</dcterms:created>
  <dcterms:modified xsi:type="dcterms:W3CDTF">2017-11-27T18:13:37Z</dcterms:modified>
</cp:coreProperties>
</file>