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codeName="ThisWorkbook" defaultThemeVersion="124226"/>
  <xr:revisionPtr revIDLastSave="0" documentId="13_ncr:1_{D81AD226-FA9D-48E1-B7EB-47057FC8AE43}" xr6:coauthVersionLast="47" xr6:coauthVersionMax="47" xr10:uidLastSave="{00000000-0000-0000-0000-000000000000}"/>
  <bookViews>
    <workbookView xWindow="-108" yWindow="-108" windowWidth="23256" windowHeight="12576" xr2:uid="{00000000-000D-0000-FFFF-FFFF00000000}"/>
  </bookViews>
  <sheets>
    <sheet name="Estimate Statement" sheetId="11" r:id="rId1"/>
  </sheets>
  <definedNames>
    <definedName name="_xlnm._FilterDatabase" localSheetId="0" hidden="1">'Estimate Statement'!#REF!</definedName>
    <definedName name="_xlnm.Print_Area" localSheetId="0">'Estimate Statement'!$A$1:$P$212</definedName>
    <definedName name="_xlnm.Print_Titles" localSheetId="0">'Estimate Statement'!$4:$4</definedName>
  </definedNames>
  <calcPr calcId="181029"/>
</workbook>
</file>

<file path=xl/calcChain.xml><?xml version="1.0" encoding="utf-8"?>
<calcChain xmlns="http://schemas.openxmlformats.org/spreadsheetml/2006/main">
  <c r="A205" i="11" l="1"/>
  <c r="A201" i="11"/>
  <c r="A200" i="11"/>
  <c r="A193" i="11"/>
  <c r="A192" i="11"/>
  <c r="A191" i="11"/>
  <c r="A181" i="11"/>
  <c r="A180" i="11"/>
  <c r="A178" i="11"/>
  <c r="A177" i="11"/>
  <c r="A175" i="11"/>
  <c r="A174" i="11"/>
  <c r="A171" i="11"/>
  <c r="A170" i="11"/>
  <c r="A169" i="11"/>
  <c r="A167" i="11"/>
  <c r="A166" i="11"/>
  <c r="A163" i="11"/>
  <c r="A162" i="11"/>
  <c r="A160" i="11"/>
  <c r="A159" i="11"/>
  <c r="A155" i="11"/>
  <c r="A154" i="11"/>
  <c r="A151" i="11"/>
  <c r="A150" i="11"/>
  <c r="A149" i="11"/>
  <c r="A147" i="11"/>
  <c r="A146" i="11"/>
  <c r="A143" i="11"/>
  <c r="A142" i="11"/>
  <c r="A137" i="11"/>
  <c r="A136" i="11"/>
  <c r="A135" i="11"/>
  <c r="A132" i="11"/>
  <c r="A131" i="11"/>
  <c r="A105" i="11"/>
  <c r="A104" i="11"/>
  <c r="A90" i="11"/>
  <c r="A89" i="11"/>
  <c r="A88" i="11"/>
  <c r="A87" i="11"/>
  <c r="A81" i="11"/>
  <c r="A80" i="11"/>
  <c r="A79" i="11"/>
  <c r="A75" i="11"/>
  <c r="A74" i="11"/>
  <c r="A70" i="11"/>
  <c r="A66" i="11"/>
  <c r="A62" i="11"/>
  <c r="A58" i="11"/>
  <c r="A54" i="11"/>
  <c r="A50" i="11"/>
  <c r="A49" i="11"/>
  <c r="A48" i="11"/>
  <c r="A34" i="11"/>
  <c r="A33" i="11"/>
  <c r="A30" i="11"/>
  <c r="A29" i="11"/>
  <c r="A26" i="11"/>
  <c r="A25" i="11"/>
  <c r="A23" i="11"/>
  <c r="A22" i="11"/>
  <c r="A21" i="11"/>
  <c r="L204" i="11"/>
  <c r="L203" i="11"/>
  <c r="L202" i="11"/>
  <c r="L199" i="11"/>
  <c r="L198" i="11"/>
  <c r="L197" i="11"/>
  <c r="L196" i="11"/>
  <c r="L195" i="11"/>
  <c r="L194" i="11"/>
  <c r="L190" i="11"/>
  <c r="L189" i="11"/>
  <c r="L188" i="11"/>
  <c r="L187" i="11"/>
  <c r="L186" i="11"/>
  <c r="L185" i="11"/>
  <c r="L184" i="11"/>
  <c r="L183" i="11"/>
  <c r="L182" i="11"/>
  <c r="L179" i="11"/>
  <c r="L176" i="11"/>
  <c r="L173" i="11"/>
  <c r="L172" i="11"/>
  <c r="L168" i="11"/>
  <c r="L165" i="11"/>
  <c r="L164" i="11"/>
  <c r="L161" i="11"/>
  <c r="L156" i="11"/>
  <c r="L158" i="11"/>
  <c r="L157" i="11"/>
  <c r="L153" i="11"/>
  <c r="L152" i="11"/>
  <c r="L148" i="11"/>
  <c r="L145" i="11"/>
  <c r="L144" i="11"/>
  <c r="L141" i="11"/>
  <c r="L140" i="11"/>
  <c r="L139" i="11"/>
  <c r="L138" i="11"/>
  <c r="L134" i="11"/>
  <c r="L133" i="11"/>
  <c r="L130" i="11"/>
  <c r="L129" i="11"/>
  <c r="L128" i="11"/>
  <c r="L127" i="11"/>
  <c r="L126" i="11"/>
  <c r="L125" i="11"/>
  <c r="L124" i="11"/>
  <c r="L123" i="11"/>
  <c r="L122" i="11"/>
  <c r="L121" i="11"/>
  <c r="L120" i="11"/>
  <c r="L119" i="11"/>
  <c r="L118" i="11"/>
  <c r="L117" i="11"/>
  <c r="L116" i="11"/>
  <c r="L115" i="11"/>
  <c r="L114" i="11"/>
  <c r="L113" i="11"/>
  <c r="L112" i="11"/>
  <c r="L111" i="11"/>
  <c r="L110" i="11"/>
  <c r="L109" i="11"/>
  <c r="L108" i="11"/>
  <c r="L107" i="11"/>
  <c r="L106" i="11"/>
  <c r="L103" i="11"/>
  <c r="L102" i="11"/>
  <c r="L101" i="11"/>
  <c r="L100" i="11"/>
  <c r="L99" i="11"/>
  <c r="L98" i="11"/>
  <c r="L97" i="11"/>
  <c r="L96" i="11"/>
  <c r="L95" i="11"/>
  <c r="L94" i="11"/>
  <c r="L93" i="11"/>
  <c r="L92" i="11"/>
  <c r="L91" i="11"/>
  <c r="L86" i="11"/>
  <c r="L85" i="11"/>
  <c r="L84" i="11"/>
  <c r="L83" i="11"/>
  <c r="L82" i="11"/>
  <c r="L78" i="11"/>
  <c r="L77" i="11"/>
  <c r="L76" i="11"/>
  <c r="L73" i="11"/>
  <c r="L72" i="11"/>
  <c r="L71" i="11"/>
  <c r="L69" i="11"/>
  <c r="L68" i="11"/>
  <c r="L67" i="11"/>
  <c r="L65" i="11"/>
  <c r="L64" i="11"/>
  <c r="L63" i="11"/>
  <c r="L61" i="11"/>
  <c r="L60" i="11"/>
  <c r="L59" i="11"/>
  <c r="L55" i="11"/>
  <c r="L57" i="11"/>
  <c r="L56" i="11"/>
  <c r="L53" i="11"/>
  <c r="L52" i="11"/>
  <c r="L51" i="11"/>
  <c r="L47" i="11"/>
  <c r="L46" i="11"/>
  <c r="L45" i="11"/>
  <c r="L44" i="11"/>
  <c r="L43" i="11"/>
  <c r="L42" i="11"/>
  <c r="L41" i="11"/>
  <c r="L40" i="11"/>
  <c r="L39" i="11"/>
  <c r="L38" i="11"/>
  <c r="L37" i="11"/>
  <c r="L36" i="11"/>
  <c r="L35" i="11"/>
  <c r="L32" i="11"/>
  <c r="L31" i="11"/>
  <c r="L28" i="11"/>
  <c r="L27" i="11"/>
  <c r="L24" i="11"/>
  <c r="G204" i="11"/>
  <c r="M204" i="11" s="1"/>
  <c r="G203" i="11"/>
  <c r="M203" i="11" s="1"/>
  <c r="N203" i="11" s="1"/>
  <c r="G202" i="11"/>
  <c r="J202" i="11" s="1"/>
  <c r="G199" i="11"/>
  <c r="M199" i="11" s="1"/>
  <c r="N199" i="11" s="1"/>
  <c r="G198" i="11"/>
  <c r="M198" i="11" s="1"/>
  <c r="G197" i="11"/>
  <c r="M197" i="11" s="1"/>
  <c r="G196" i="11"/>
  <c r="J196" i="11" s="1"/>
  <c r="G195" i="11"/>
  <c r="J195" i="11" s="1"/>
  <c r="G194" i="11"/>
  <c r="M194" i="11" s="1"/>
  <c r="N194" i="11" s="1"/>
  <c r="G190" i="11"/>
  <c r="J190" i="11" s="1"/>
  <c r="G189" i="11"/>
  <c r="M189" i="11" s="1"/>
  <c r="G188" i="11"/>
  <c r="M188" i="11" s="1"/>
  <c r="G187" i="11"/>
  <c r="J187" i="11" s="1"/>
  <c r="G186" i="11"/>
  <c r="M186" i="11" s="1"/>
  <c r="N186" i="11" s="1"/>
  <c r="G185" i="11"/>
  <c r="J185" i="11" s="1"/>
  <c r="G184" i="11"/>
  <c r="M184" i="11" s="1"/>
  <c r="G183" i="11"/>
  <c r="J183" i="11" s="1"/>
  <c r="G182" i="11"/>
  <c r="J182" i="11" s="1"/>
  <c r="G179" i="11"/>
  <c r="M179" i="11" s="1"/>
  <c r="N179" i="11" s="1"/>
  <c r="G176" i="11"/>
  <c r="G173" i="11"/>
  <c r="J173" i="11" s="1"/>
  <c r="G172" i="11"/>
  <c r="G168" i="11"/>
  <c r="M168" i="11" s="1"/>
  <c r="G165" i="11"/>
  <c r="G164" i="11"/>
  <c r="G161" i="11"/>
  <c r="G158" i="11"/>
  <c r="G157" i="11"/>
  <c r="G156" i="11"/>
  <c r="G153" i="11"/>
  <c r="G152" i="11"/>
  <c r="G148" i="11"/>
  <c r="G145" i="11"/>
  <c r="G144" i="11"/>
  <c r="J144" i="11" s="1"/>
  <c r="G141" i="11"/>
  <c r="M141" i="11" s="1"/>
  <c r="G140" i="11"/>
  <c r="G139" i="11"/>
  <c r="G138" i="11"/>
  <c r="J138" i="11" s="1"/>
  <c r="G134" i="11"/>
  <c r="G133" i="11"/>
  <c r="G130" i="11"/>
  <c r="M130" i="11" s="1"/>
  <c r="G129" i="11"/>
  <c r="M129" i="11" s="1"/>
  <c r="G128" i="11"/>
  <c r="M128" i="11" s="1"/>
  <c r="N128" i="11" s="1"/>
  <c r="G127" i="11"/>
  <c r="G126" i="11"/>
  <c r="G125" i="11"/>
  <c r="G124" i="11"/>
  <c r="G123" i="11"/>
  <c r="G122" i="11"/>
  <c r="G121" i="11"/>
  <c r="M121" i="11" s="1"/>
  <c r="N121" i="11" s="1"/>
  <c r="G120" i="11"/>
  <c r="J120" i="11" s="1"/>
  <c r="G119" i="11"/>
  <c r="M119" i="11" s="1"/>
  <c r="N119" i="11" s="1"/>
  <c r="G118" i="11"/>
  <c r="G117" i="11"/>
  <c r="G116" i="11"/>
  <c r="M116" i="11" s="1"/>
  <c r="N116" i="11" s="1"/>
  <c r="G115" i="11"/>
  <c r="J115" i="11" s="1"/>
  <c r="G114" i="11"/>
  <c r="M114" i="11" s="1"/>
  <c r="N114" i="11" s="1"/>
  <c r="G113" i="11"/>
  <c r="G112" i="11"/>
  <c r="G111" i="11"/>
  <c r="G110" i="11"/>
  <c r="G109" i="11"/>
  <c r="J109" i="11" s="1"/>
  <c r="G108" i="11"/>
  <c r="G107" i="11"/>
  <c r="G106" i="11"/>
  <c r="G103" i="11"/>
  <c r="M103" i="11" s="1"/>
  <c r="G102" i="11"/>
  <c r="M102" i="11" s="1"/>
  <c r="N102" i="11" s="1"/>
  <c r="G101" i="11"/>
  <c r="M101" i="11" s="1"/>
  <c r="G100" i="11"/>
  <c r="M100" i="11" s="1"/>
  <c r="N100" i="11" s="1"/>
  <c r="G99" i="11"/>
  <c r="M99" i="11" s="1"/>
  <c r="G98" i="11"/>
  <c r="M98" i="11" s="1"/>
  <c r="N98" i="11" s="1"/>
  <c r="G97" i="11"/>
  <c r="M97" i="11" s="1"/>
  <c r="G96" i="11"/>
  <c r="M96" i="11" s="1"/>
  <c r="N96" i="11" s="1"/>
  <c r="G95" i="11"/>
  <c r="M95" i="11" s="1"/>
  <c r="G94" i="11"/>
  <c r="J94" i="11" s="1"/>
  <c r="G93" i="11"/>
  <c r="G92" i="11"/>
  <c r="J92" i="11" s="1"/>
  <c r="G91" i="11"/>
  <c r="J91" i="11" s="1"/>
  <c r="E86" i="11"/>
  <c r="G86" i="11" s="1"/>
  <c r="J86" i="11" s="1"/>
  <c r="E85" i="11"/>
  <c r="G85" i="11" s="1"/>
  <c r="E84" i="11"/>
  <c r="G84" i="11" s="1"/>
  <c r="J84" i="11" s="1"/>
  <c r="E83" i="11"/>
  <c r="G83" i="11" s="1"/>
  <c r="J83" i="11" s="1"/>
  <c r="E82" i="11"/>
  <c r="G82" i="11" s="1"/>
  <c r="J82" i="11" s="1"/>
  <c r="G78" i="11"/>
  <c r="G77" i="11"/>
  <c r="G76" i="11"/>
  <c r="G73" i="11"/>
  <c r="G72" i="11"/>
  <c r="J72" i="11" s="1"/>
  <c r="G71" i="11"/>
  <c r="G69" i="11"/>
  <c r="G68" i="11"/>
  <c r="G67" i="11"/>
  <c r="G65" i="11"/>
  <c r="J65" i="11" s="1"/>
  <c r="G64" i="11"/>
  <c r="G63" i="11"/>
  <c r="J63" i="11" s="1"/>
  <c r="G61" i="11"/>
  <c r="J61" i="11" s="1"/>
  <c r="G60" i="11"/>
  <c r="G59" i="11"/>
  <c r="G57" i="11"/>
  <c r="J57" i="11" s="1"/>
  <c r="G56" i="11"/>
  <c r="G55" i="11"/>
  <c r="G53" i="11"/>
  <c r="G52" i="11"/>
  <c r="G51" i="11"/>
  <c r="G47" i="11"/>
  <c r="M47" i="11" s="1"/>
  <c r="N47" i="11" s="1"/>
  <c r="G46" i="11"/>
  <c r="J46" i="11" s="1"/>
  <c r="G45" i="11"/>
  <c r="M45" i="11" s="1"/>
  <c r="N45" i="11" s="1"/>
  <c r="G44" i="11"/>
  <c r="M44" i="11" s="1"/>
  <c r="G43" i="11"/>
  <c r="M43" i="11" s="1"/>
  <c r="G42" i="11"/>
  <c r="M42" i="11" s="1"/>
  <c r="G41" i="11"/>
  <c r="M41" i="11" s="1"/>
  <c r="G40" i="11"/>
  <c r="M40" i="11" s="1"/>
  <c r="G39" i="11"/>
  <c r="M39" i="11" s="1"/>
  <c r="G38" i="11"/>
  <c r="M38" i="11" s="1"/>
  <c r="G37" i="11"/>
  <c r="J37" i="11" s="1"/>
  <c r="G36" i="11"/>
  <c r="G35" i="11"/>
  <c r="J35" i="11" s="1"/>
  <c r="E32" i="11"/>
  <c r="G32" i="11" s="1"/>
  <c r="E31" i="11"/>
  <c r="G31" i="11" s="1"/>
  <c r="E28" i="11"/>
  <c r="G28" i="11" s="1"/>
  <c r="J28" i="11" s="1"/>
  <c r="E27" i="11"/>
  <c r="G27" i="11" s="1"/>
  <c r="G24" i="11"/>
  <c r="M24" i="11" s="1"/>
  <c r="A18" i="11"/>
  <c r="A7" i="11"/>
  <c r="A6" i="11"/>
  <c r="A8" i="11" s="1"/>
  <c r="A9" i="11" s="1"/>
  <c r="A10" i="11" s="1"/>
  <c r="L9" i="11"/>
  <c r="L10" i="11"/>
  <c r="L11" i="11"/>
  <c r="L12" i="11"/>
  <c r="L13" i="11"/>
  <c r="L14" i="11"/>
  <c r="L15" i="11"/>
  <c r="L16" i="11"/>
  <c r="L17" i="11"/>
  <c r="L8" i="11"/>
  <c r="G17" i="11"/>
  <c r="M17" i="11" s="1"/>
  <c r="G16" i="11"/>
  <c r="M16" i="11" s="1"/>
  <c r="G15" i="11"/>
  <c r="M15" i="11" s="1"/>
  <c r="G14" i="11"/>
  <c r="M14" i="11" s="1"/>
  <c r="G13" i="11"/>
  <c r="M13" i="11" s="1"/>
  <c r="G12" i="11"/>
  <c r="J12" i="11" s="1"/>
  <c r="G11" i="11"/>
  <c r="M11" i="11" s="1"/>
  <c r="G10" i="11"/>
  <c r="J10" i="11" s="1"/>
  <c r="G9" i="11"/>
  <c r="J9" i="11" s="1"/>
  <c r="G8" i="11"/>
  <c r="M8" i="11" s="1"/>
  <c r="J15" i="11" l="1"/>
  <c r="M55" i="11"/>
  <c r="J55" i="11"/>
  <c r="M77" i="11"/>
  <c r="N77" i="11" s="1"/>
  <c r="J77" i="11"/>
  <c r="M110" i="11"/>
  <c r="N110" i="11" s="1"/>
  <c r="J110" i="11"/>
  <c r="O110" i="11" s="1"/>
  <c r="M118" i="11"/>
  <c r="N118" i="11" s="1"/>
  <c r="O118" i="11" s="1"/>
  <c r="J118" i="11"/>
  <c r="M126" i="11"/>
  <c r="J126" i="11"/>
  <c r="M139" i="11"/>
  <c r="J139" i="11"/>
  <c r="M156" i="11"/>
  <c r="J156" i="11"/>
  <c r="M36" i="11"/>
  <c r="J36" i="11"/>
  <c r="M56" i="11"/>
  <c r="N56" i="11" s="1"/>
  <c r="J56" i="11"/>
  <c r="M67" i="11"/>
  <c r="N67" i="11" s="1"/>
  <c r="J67" i="11"/>
  <c r="M78" i="11"/>
  <c r="N78" i="11" s="1"/>
  <c r="J78" i="11"/>
  <c r="O78" i="11" s="1"/>
  <c r="M93" i="11"/>
  <c r="N93" i="11" s="1"/>
  <c r="O93" i="11" s="1"/>
  <c r="J93" i="11"/>
  <c r="M111" i="11"/>
  <c r="N111" i="11" s="1"/>
  <c r="J111" i="11"/>
  <c r="M127" i="11"/>
  <c r="N127" i="11" s="1"/>
  <c r="J127" i="11"/>
  <c r="M140" i="11"/>
  <c r="J140" i="11"/>
  <c r="M157" i="11"/>
  <c r="N157" i="11" s="1"/>
  <c r="O157" i="11" s="1"/>
  <c r="J157" i="11"/>
  <c r="M176" i="11"/>
  <c r="N176" i="11" s="1"/>
  <c r="J176" i="11"/>
  <c r="M172" i="11"/>
  <c r="N172" i="11" s="1"/>
  <c r="J172" i="11"/>
  <c r="M68" i="11"/>
  <c r="N68" i="11" s="1"/>
  <c r="J68" i="11"/>
  <c r="O68" i="11" s="1"/>
  <c r="M112" i="11"/>
  <c r="N112" i="11" s="1"/>
  <c r="O112" i="11" s="1"/>
  <c r="J112" i="11"/>
  <c r="M158" i="11"/>
  <c r="J158" i="11"/>
  <c r="M76" i="11"/>
  <c r="N76" i="11" s="1"/>
  <c r="J76" i="11"/>
  <c r="M125" i="11"/>
  <c r="J125" i="11"/>
  <c r="M59" i="11"/>
  <c r="N59" i="11" s="1"/>
  <c r="O59" i="11" s="1"/>
  <c r="J59" i="11"/>
  <c r="M69" i="11"/>
  <c r="J69" i="11"/>
  <c r="M113" i="11"/>
  <c r="N113" i="11" s="1"/>
  <c r="J113" i="11"/>
  <c r="M161" i="11"/>
  <c r="N161" i="11" s="1"/>
  <c r="J161" i="11"/>
  <c r="O161" i="11" s="1"/>
  <c r="M53" i="11"/>
  <c r="N53" i="11" s="1"/>
  <c r="O53" i="11" s="1"/>
  <c r="J53" i="11"/>
  <c r="M60" i="11"/>
  <c r="J60" i="11"/>
  <c r="M71" i="11"/>
  <c r="N71" i="11" s="1"/>
  <c r="O71" i="11" s="1"/>
  <c r="J71" i="11"/>
  <c r="M106" i="11"/>
  <c r="J106" i="11"/>
  <c r="M122" i="11"/>
  <c r="N122" i="11" s="1"/>
  <c r="J122" i="11"/>
  <c r="M145" i="11"/>
  <c r="J145" i="11"/>
  <c r="M164" i="11"/>
  <c r="J164" i="11"/>
  <c r="M64" i="11"/>
  <c r="N64" i="11" s="1"/>
  <c r="J64" i="11"/>
  <c r="O64" i="11" s="1"/>
  <c r="M117" i="11"/>
  <c r="N117" i="11" s="1"/>
  <c r="O117" i="11" s="1"/>
  <c r="J117" i="11"/>
  <c r="N40" i="11"/>
  <c r="M51" i="11"/>
  <c r="N51" i="11" s="1"/>
  <c r="J51" i="11"/>
  <c r="M85" i="11"/>
  <c r="N85" i="11" s="1"/>
  <c r="J85" i="11"/>
  <c r="M107" i="11"/>
  <c r="N107" i="11" s="1"/>
  <c r="O107" i="11" s="1"/>
  <c r="J107" i="11"/>
  <c r="M123" i="11"/>
  <c r="N123" i="11" s="1"/>
  <c r="J123" i="11"/>
  <c r="M133" i="11"/>
  <c r="N133" i="11" s="1"/>
  <c r="J133" i="11"/>
  <c r="M148" i="11"/>
  <c r="N148" i="11" s="1"/>
  <c r="J148" i="11"/>
  <c r="M165" i="11"/>
  <c r="N165" i="11" s="1"/>
  <c r="O165" i="11" s="1"/>
  <c r="J165" i="11"/>
  <c r="M202" i="11"/>
  <c r="M153" i="11"/>
  <c r="J153" i="11"/>
  <c r="M52" i="11"/>
  <c r="N52" i="11" s="1"/>
  <c r="J52" i="11"/>
  <c r="M73" i="11"/>
  <c r="N73" i="11" s="1"/>
  <c r="J73" i="11"/>
  <c r="M108" i="11"/>
  <c r="N108" i="11" s="1"/>
  <c r="O108" i="11" s="1"/>
  <c r="J108" i="11"/>
  <c r="M124" i="11"/>
  <c r="J124" i="11"/>
  <c r="M134" i="11"/>
  <c r="N134" i="11" s="1"/>
  <c r="J134" i="11"/>
  <c r="M152" i="11"/>
  <c r="N152" i="11" s="1"/>
  <c r="J152" i="11"/>
  <c r="O152" i="11" s="1"/>
  <c r="N158" i="11"/>
  <c r="O158" i="11" s="1"/>
  <c r="N202" i="11"/>
  <c r="N55" i="11"/>
  <c r="N38" i="11"/>
  <c r="N69" i="11"/>
  <c r="N129" i="11"/>
  <c r="N153" i="11"/>
  <c r="O153" i="11" s="1"/>
  <c r="N130" i="11"/>
  <c r="N13" i="11"/>
  <c r="N15" i="11"/>
  <c r="O15" i="11" s="1"/>
  <c r="N17" i="11"/>
  <c r="N16" i="11"/>
  <c r="O202" i="11"/>
  <c r="J27" i="11"/>
  <c r="M27" i="11"/>
  <c r="N27" i="11" s="1"/>
  <c r="O27" i="11" s="1"/>
  <c r="M115" i="11"/>
  <c r="N115" i="11" s="1"/>
  <c r="N42" i="11"/>
  <c r="N106" i="11"/>
  <c r="N156" i="11"/>
  <c r="O156" i="11" s="1"/>
  <c r="N198" i="11"/>
  <c r="M35" i="11"/>
  <c r="N35" i="11" s="1"/>
  <c r="O35" i="11" s="1"/>
  <c r="J95" i="11"/>
  <c r="N43" i="11"/>
  <c r="N44" i="11"/>
  <c r="M46" i="11"/>
  <c r="N46" i="11" s="1"/>
  <c r="N95" i="11"/>
  <c r="J47" i="11"/>
  <c r="O47" i="11" s="1"/>
  <c r="M109" i="11"/>
  <c r="N109" i="11" s="1"/>
  <c r="O109" i="11" s="1"/>
  <c r="J130" i="11"/>
  <c r="N197" i="11"/>
  <c r="N139" i="11"/>
  <c r="O139" i="11" s="1"/>
  <c r="N164" i="11"/>
  <c r="N204" i="11"/>
  <c r="N97" i="11"/>
  <c r="N140" i="11"/>
  <c r="N188" i="11"/>
  <c r="M120" i="11"/>
  <c r="N120" i="11" s="1"/>
  <c r="O120" i="11" s="1"/>
  <c r="N184" i="11"/>
  <c r="N8" i="11"/>
  <c r="J17" i="11"/>
  <c r="O17" i="11" s="1"/>
  <c r="N36" i="11"/>
  <c r="N124" i="11"/>
  <c r="O124" i="11" s="1"/>
  <c r="N141" i="11"/>
  <c r="N168" i="11"/>
  <c r="N189" i="11"/>
  <c r="J41" i="11"/>
  <c r="O148" i="11"/>
  <c r="N103" i="11"/>
  <c r="N125" i="11"/>
  <c r="O125" i="11" s="1"/>
  <c r="M195" i="11"/>
  <c r="N195" i="11" s="1"/>
  <c r="O195" i="11" s="1"/>
  <c r="M12" i="11"/>
  <c r="N12" i="11" s="1"/>
  <c r="O12" i="11" s="1"/>
  <c r="N126" i="11"/>
  <c r="O126" i="11" s="1"/>
  <c r="N145" i="11"/>
  <c r="O145" i="11" s="1"/>
  <c r="M61" i="11"/>
  <c r="N61" i="11" s="1"/>
  <c r="O61" i="11" s="1"/>
  <c r="O73" i="11"/>
  <c r="M72" i="11"/>
  <c r="N72" i="11" s="1"/>
  <c r="O72" i="11" s="1"/>
  <c r="M183" i="11"/>
  <c r="J43" i="11"/>
  <c r="M63" i="11"/>
  <c r="N63" i="11" s="1"/>
  <c r="O63" i="11" s="1"/>
  <c r="M86" i="11"/>
  <c r="N86" i="11" s="1"/>
  <c r="O86" i="11" s="1"/>
  <c r="O134" i="11"/>
  <c r="J100" i="11"/>
  <c r="O100" i="11" s="1"/>
  <c r="J45" i="11"/>
  <c r="O45" i="11" s="1"/>
  <c r="M57" i="11"/>
  <c r="N57" i="11" s="1"/>
  <c r="O57" i="11" s="1"/>
  <c r="M65" i="11"/>
  <c r="N65" i="11" s="1"/>
  <c r="O65" i="11" s="1"/>
  <c r="M92" i="11"/>
  <c r="N92" i="11" s="1"/>
  <c r="O92" i="11" s="1"/>
  <c r="J119" i="11"/>
  <c r="O119" i="11" s="1"/>
  <c r="M138" i="11"/>
  <c r="N138" i="11" s="1"/>
  <c r="O138" i="11" s="1"/>
  <c r="O172" i="11"/>
  <c r="J199" i="11"/>
  <c r="O199" i="11" s="1"/>
  <c r="M185" i="11"/>
  <c r="N185" i="11" s="1"/>
  <c r="O185" i="11" s="1"/>
  <c r="J102" i="11"/>
  <c r="O102" i="11" s="1"/>
  <c r="J24" i="11"/>
  <c r="J39" i="11"/>
  <c r="O113" i="11"/>
  <c r="M94" i="11"/>
  <c r="N94" i="11" s="1"/>
  <c r="O94" i="11" s="1"/>
  <c r="M173" i="11"/>
  <c r="N173" i="11" s="1"/>
  <c r="O173" i="11" s="1"/>
  <c r="M144" i="11"/>
  <c r="N144" i="11" s="1"/>
  <c r="O144" i="11" s="1"/>
  <c r="M190" i="11"/>
  <c r="N190" i="11" s="1"/>
  <c r="O190" i="11" s="1"/>
  <c r="O55" i="11"/>
  <c r="O85" i="11"/>
  <c r="J32" i="11"/>
  <c r="M32" i="11"/>
  <c r="N32" i="11" s="1"/>
  <c r="J31" i="11"/>
  <c r="M31" i="11"/>
  <c r="N31" i="11" s="1"/>
  <c r="M82" i="11"/>
  <c r="N82" i="11" s="1"/>
  <c r="O51" i="11"/>
  <c r="M84" i="11"/>
  <c r="N84" i="11" s="1"/>
  <c r="O123" i="11"/>
  <c r="J38" i="11"/>
  <c r="O38" i="11" s="1"/>
  <c r="J42" i="11"/>
  <c r="O42" i="11" s="1"/>
  <c r="O77" i="11"/>
  <c r="M91" i="11"/>
  <c r="N91" i="11" s="1"/>
  <c r="O91" i="11" s="1"/>
  <c r="J99" i="11"/>
  <c r="J103" i="11"/>
  <c r="J116" i="11"/>
  <c r="O116" i="11" s="1"/>
  <c r="O127" i="11"/>
  <c r="O133" i="11"/>
  <c r="J186" i="11"/>
  <c r="O186" i="11" s="1"/>
  <c r="M37" i="11"/>
  <c r="N37" i="11" s="1"/>
  <c r="O37" i="11" s="1"/>
  <c r="O52" i="11"/>
  <c r="O67" i="11"/>
  <c r="O115" i="11"/>
  <c r="J189" i="11"/>
  <c r="N14" i="11"/>
  <c r="N99" i="11"/>
  <c r="M182" i="11"/>
  <c r="N182" i="11" s="1"/>
  <c r="O182" i="11" s="1"/>
  <c r="M196" i="11"/>
  <c r="N196" i="11" s="1"/>
  <c r="O196" i="11" s="1"/>
  <c r="N41" i="11"/>
  <c r="O41" i="11" s="1"/>
  <c r="M83" i="11"/>
  <c r="N83" i="11" s="1"/>
  <c r="O83" i="11" s="1"/>
  <c r="J11" i="11"/>
  <c r="M10" i="11"/>
  <c r="N10" i="11" s="1"/>
  <c r="O10" i="11" s="1"/>
  <c r="J96" i="11"/>
  <c r="O96" i="11" s="1"/>
  <c r="J197" i="11"/>
  <c r="N183" i="11"/>
  <c r="O183" i="11" s="1"/>
  <c r="J128" i="11"/>
  <c r="O128" i="11" s="1"/>
  <c r="J8" i="11"/>
  <c r="J14" i="11"/>
  <c r="M9" i="11"/>
  <c r="N9" i="11" s="1"/>
  <c r="O9" i="11" s="1"/>
  <c r="O56" i="11"/>
  <c r="O69" i="11"/>
  <c r="J97" i="11"/>
  <c r="J121" i="11"/>
  <c r="O121" i="11" s="1"/>
  <c r="J141" i="11"/>
  <c r="O176" i="11"/>
  <c r="J184" i="11"/>
  <c r="M187" i="11"/>
  <c r="N187" i="11" s="1"/>
  <c r="O187" i="11" s="1"/>
  <c r="J194" i="11"/>
  <c r="O194" i="11" s="1"/>
  <c r="J203" i="11"/>
  <c r="O203" i="11" s="1"/>
  <c r="M28" i="11"/>
  <c r="N28" i="11" s="1"/>
  <c r="O28" i="11" s="1"/>
  <c r="J40" i="11"/>
  <c r="O40" i="11" s="1"/>
  <c r="J44" i="11"/>
  <c r="J101" i="11"/>
  <c r="J114" i="11"/>
  <c r="O114" i="11" s="1"/>
  <c r="J129" i="11"/>
  <c r="J168" i="11"/>
  <c r="J188" i="11"/>
  <c r="J198" i="11"/>
  <c r="O46" i="11"/>
  <c r="N60" i="11"/>
  <c r="N101" i="11"/>
  <c r="N39" i="11"/>
  <c r="O39" i="11" s="1"/>
  <c r="O76" i="11"/>
  <c r="J98" i="11"/>
  <c r="O98" i="11" s="1"/>
  <c r="O111" i="11"/>
  <c r="O122" i="11"/>
  <c r="J179" i="11"/>
  <c r="O179" i="11" s="1"/>
  <c r="J204" i="11"/>
  <c r="N24" i="11"/>
  <c r="J13" i="11"/>
  <c r="O13" i="11" s="1"/>
  <c r="J16" i="11"/>
  <c r="N11" i="11"/>
  <c r="A11" i="11"/>
  <c r="O8" i="11" l="1"/>
  <c r="O106" i="11"/>
  <c r="O16" i="11"/>
  <c r="O130" i="11"/>
  <c r="O129" i="11"/>
  <c r="O95" i="11"/>
  <c r="O103" i="11"/>
  <c r="O189" i="11"/>
  <c r="O184" i="11"/>
  <c r="O168" i="11"/>
  <c r="O141" i="11"/>
  <c r="O99" i="11"/>
  <c r="O97" i="11"/>
  <c r="O44" i="11"/>
  <c r="O43" i="11"/>
  <c r="O32" i="11"/>
  <c r="O24" i="11"/>
  <c r="O36" i="11"/>
  <c r="O101" i="11"/>
  <c r="O204" i="11"/>
  <c r="O198" i="11"/>
  <c r="O188" i="11"/>
  <c r="O197" i="11"/>
  <c r="O164" i="11"/>
  <c r="O11" i="11"/>
  <c r="O140" i="11"/>
  <c r="O84" i="11"/>
  <c r="O82" i="11"/>
  <c r="O14" i="11"/>
  <c r="O31" i="11"/>
  <c r="O60" i="11"/>
  <c r="A12" i="11"/>
  <c r="P19" i="11" l="1"/>
  <c r="P5" i="11"/>
  <c r="A13" i="11"/>
  <c r="A14" i="11" l="1"/>
  <c r="A15" i="11" s="1"/>
  <c r="A16" i="11" s="1"/>
  <c r="A17" i="11" s="1"/>
  <c r="A20" i="11" l="1"/>
  <c r="A24" i="11" l="1"/>
  <c r="A27" i="11"/>
  <c r="P208" i="11"/>
  <c r="A28" i="11" l="1"/>
  <c r="M207" i="11"/>
  <c r="A31" i="11" l="1"/>
  <c r="P209" i="11"/>
  <c r="P210" i="11"/>
  <c r="A32" i="11" l="1"/>
  <c r="P211" i="11"/>
  <c r="A35" i="11" l="1"/>
  <c r="P2" i="11"/>
  <c r="A206" i="11"/>
  <c r="A36" i="11" l="1"/>
  <c r="A37" i="11" s="1"/>
  <c r="A38" i="11" s="1"/>
  <c r="A39" i="11" l="1"/>
  <c r="A40" i="11" s="1"/>
  <c r="A41" i="11" s="1"/>
  <c r="A42" i="11" s="1"/>
  <c r="A43" i="11" s="1"/>
  <c r="A44" i="11" s="1"/>
  <c r="A45" i="11" s="1"/>
  <c r="A46" i="11" s="1"/>
  <c r="A47" i="11" s="1"/>
  <c r="A51" i="11" s="1"/>
  <c r="A52" i="11" s="1"/>
  <c r="A53" i="11" s="1"/>
  <c r="A55" i="11" s="1"/>
  <c r="A56" i="11" s="1"/>
  <c r="A57" i="11" s="1"/>
  <c r="A59" i="11" s="1"/>
  <c r="A60" i="11" s="1"/>
  <c r="A61" i="11" s="1"/>
  <c r="A63" i="11" s="1"/>
  <c r="A64" i="11" s="1"/>
  <c r="A65" i="11" s="1"/>
  <c r="A67" i="11" s="1"/>
  <c r="A68" i="11" s="1"/>
  <c r="A69" i="11" s="1"/>
  <c r="A71" i="11" s="1"/>
  <c r="A72" i="11" s="1"/>
  <c r="A73" i="11" s="1"/>
  <c r="A76" i="11" s="1"/>
  <c r="A77" i="11" s="1"/>
  <c r="A78" i="11" s="1"/>
  <c r="A82" i="11" s="1"/>
  <c r="A83" i="11" s="1"/>
  <c r="A84" i="11" s="1"/>
  <c r="A85" i="11" s="1"/>
  <c r="A86" i="11" s="1"/>
  <c r="A91" i="11" s="1"/>
  <c r="A92" i="11" s="1"/>
  <c r="A93" i="11" s="1"/>
  <c r="A94" i="11" s="1"/>
  <c r="A95" i="11" s="1"/>
  <c r="A96" i="11" s="1"/>
  <c r="A97" i="11" s="1"/>
  <c r="A98" i="11" s="1"/>
  <c r="A99" i="11" s="1"/>
  <c r="A100" i="11" s="1"/>
  <c r="A101" i="11" s="1"/>
  <c r="A102" i="11" s="1"/>
  <c r="A103" i="11" s="1"/>
  <c r="A106" i="11" s="1"/>
  <c r="A107" i="11" s="1"/>
  <c r="A108" i="11" s="1"/>
  <c r="A109" i="11" s="1"/>
  <c r="A110" i="11" s="1"/>
  <c r="A111" i="11" s="1"/>
  <c r="A112" i="11" s="1"/>
  <c r="A113" i="11" s="1"/>
  <c r="A114" i="11" s="1"/>
  <c r="A115" i="11" s="1"/>
  <c r="A116" i="11" s="1"/>
  <c r="A117" i="11" s="1"/>
  <c r="A118" i="11" s="1"/>
  <c r="A119" i="11" s="1"/>
  <c r="A120" i="11" s="1"/>
  <c r="A121" i="11" s="1"/>
  <c r="A122" i="11" s="1"/>
  <c r="A123" i="11" s="1"/>
  <c r="A124" i="11" s="1"/>
  <c r="A125" i="11" s="1"/>
  <c r="A126" i="11" s="1"/>
  <c r="A127" i="11" s="1"/>
  <c r="A128" i="11" s="1"/>
  <c r="A129" i="11" s="1"/>
  <c r="A130" i="11" s="1"/>
  <c r="A133" i="11" s="1"/>
  <c r="A134" i="11" s="1"/>
  <c r="A138" i="11" s="1"/>
  <c r="A139" i="11" s="1"/>
  <c r="A140" i="11" s="1"/>
  <c r="A141" i="11" s="1"/>
  <c r="A144" i="11" s="1"/>
  <c r="A145" i="11" s="1"/>
  <c r="A148" i="11" s="1"/>
  <c r="A152" i="11" s="1"/>
  <c r="A153" i="11" s="1"/>
  <c r="A156" i="11" s="1"/>
  <c r="A157" i="11" s="1"/>
  <c r="A158" i="11" s="1"/>
  <c r="A161" i="11" s="1"/>
  <c r="A164" i="11" s="1"/>
  <c r="A165" i="11" s="1"/>
  <c r="A168" i="11" s="1"/>
  <c r="A172" i="11" s="1"/>
  <c r="A173" i="11" s="1"/>
  <c r="A176" i="11" s="1"/>
  <c r="A179" i="11" s="1"/>
  <c r="A182" i="11" s="1"/>
  <c r="A183" i="11" s="1"/>
  <c r="A184" i="11" s="1"/>
  <c r="A185" i="11" s="1"/>
  <c r="A186" i="11" s="1"/>
  <c r="A187" i="11" s="1"/>
  <c r="A188" i="11" s="1"/>
  <c r="A189" i="11" s="1"/>
  <c r="A190" i="11" s="1"/>
  <c r="A194" i="11" s="1"/>
  <c r="A195" i="11" s="1"/>
  <c r="A196" i="11" s="1"/>
  <c r="A197" i="11" s="1"/>
  <c r="A198" i="11" s="1"/>
  <c r="A199" i="11" s="1"/>
  <c r="A202" i="11" s="1"/>
  <c r="A203" i="11" s="1"/>
  <c r="A204" i="11" s="1"/>
</calcChain>
</file>

<file path=xl/sharedStrings.xml><?xml version="1.0" encoding="utf-8"?>
<sst xmlns="http://schemas.openxmlformats.org/spreadsheetml/2006/main" count="356" uniqueCount="203">
  <si>
    <t>Summary</t>
  </si>
  <si>
    <t>Amount</t>
  </si>
  <si>
    <t>TOTAL ITEM COST</t>
  </si>
  <si>
    <t>EA</t>
  </si>
  <si>
    <t>LF</t>
  </si>
  <si>
    <t>SF</t>
  </si>
  <si>
    <t>Date:</t>
  </si>
  <si>
    <t>Project:</t>
  </si>
  <si>
    <t>Project Location:</t>
  </si>
  <si>
    <t>UOM</t>
  </si>
  <si>
    <t>Total Labor Cost</t>
  </si>
  <si>
    <t>Unit Material Cost</t>
  </si>
  <si>
    <t>Total Material Cost</t>
  </si>
  <si>
    <t>TOTAL TRADE COST</t>
  </si>
  <si>
    <t>Description</t>
  </si>
  <si>
    <t>Quantity</t>
  </si>
  <si>
    <t>Wastage</t>
  </si>
  <si>
    <t>Qty. With Wastage</t>
  </si>
  <si>
    <t>Unit Labor Hrs.</t>
  </si>
  <si>
    <t>Cost/Hr</t>
  </si>
  <si>
    <t>Manhours</t>
  </si>
  <si>
    <t>Labor/Hour</t>
  </si>
  <si>
    <t>Sr#</t>
  </si>
  <si>
    <t>Total Labor Hrs.</t>
  </si>
  <si>
    <t xml:space="preserve">Trades Total </t>
  </si>
  <si>
    <t>Material Tax</t>
  </si>
  <si>
    <t>OH&amp;P</t>
  </si>
  <si>
    <t>TOTALS</t>
  </si>
  <si>
    <t>TOTAL COST</t>
  </si>
  <si>
    <t>Drawing Ref.</t>
  </si>
  <si>
    <t>DIV.02 EXISTING CONDITIONS</t>
  </si>
  <si>
    <t>DEMOLITION OF EXISTING ITEMS</t>
  </si>
  <si>
    <t>COMMERCIAL PLUMBING FIXTURES</t>
  </si>
  <si>
    <t>PLUMBING FIXTURES</t>
  </si>
  <si>
    <t>DRAINS</t>
  </si>
  <si>
    <t>2" Dia Vent Pipe</t>
  </si>
  <si>
    <t>4" Dia Sanitary Waste Pipe</t>
  </si>
  <si>
    <t>3" Dia Sanitary Waste Pipe</t>
  </si>
  <si>
    <t>2" Dia Sanitary Waste Pipe</t>
  </si>
  <si>
    <t>3/4" Dia Hot Water Pipe</t>
  </si>
  <si>
    <t>1" Dia Cold Water Pipe</t>
  </si>
  <si>
    <t>3/4" Dia Cold Water Pipe</t>
  </si>
  <si>
    <t>3/4" Dia Ball Valve</t>
  </si>
  <si>
    <t>2" Dia Elbow Joint</t>
  </si>
  <si>
    <t>1" Dia Elbow Joint</t>
  </si>
  <si>
    <t>4" X 3" X 4" Wye Joint</t>
  </si>
  <si>
    <t>4" Dia Wye Joint</t>
  </si>
  <si>
    <t>4" Dia Elbow Joint, 45*</t>
  </si>
  <si>
    <t>2" Dia Wye Combination 45* Elbow Joint</t>
  </si>
  <si>
    <t>2" Dia Tee Joint</t>
  </si>
  <si>
    <t>2" Dia Pee Trap</t>
  </si>
  <si>
    <t>2" Dia Elbow Joint, 45*</t>
  </si>
  <si>
    <t>PLUMBING PIPES &amp; TUBES</t>
  </si>
  <si>
    <t>PLUMBING PIPING</t>
  </si>
  <si>
    <t>PIPING INSULATION</t>
  </si>
  <si>
    <t>PLUMBING INSULATION</t>
  </si>
  <si>
    <t>DRAINAGE CLEANOUTS</t>
  </si>
  <si>
    <t>HANGERS AND SUPPORTS</t>
  </si>
  <si>
    <t>COMMON WORK RESULTS</t>
  </si>
  <si>
    <t>Sub- Division Codes</t>
  </si>
  <si>
    <t>02 41 00</t>
  </si>
  <si>
    <t>22 05 00</t>
  </si>
  <si>
    <t>22 05 23</t>
  </si>
  <si>
    <t>VALVES &amp; ACCESSORIES</t>
  </si>
  <si>
    <t>1" Dia Ball Valve</t>
  </si>
  <si>
    <t>22 05 29</t>
  </si>
  <si>
    <t>22 05 76</t>
  </si>
  <si>
    <t>22 07 00</t>
  </si>
  <si>
    <t>22 07 19</t>
  </si>
  <si>
    <t>22 10 00</t>
  </si>
  <si>
    <t>22 10 50</t>
  </si>
  <si>
    <t>22 11 00</t>
  </si>
  <si>
    <t>DOMESTIC WATER (TYPE L Cu PIPING)</t>
  </si>
  <si>
    <t>22 13 00</t>
  </si>
  <si>
    <t>22 40 00</t>
  </si>
  <si>
    <t>22 42 00</t>
  </si>
  <si>
    <t>DIV.22 PLUMBING</t>
  </si>
  <si>
    <t>1-1/2" Dia Ball Valve</t>
  </si>
  <si>
    <t>3/8" Dia Threaded Hanger Rod</t>
  </si>
  <si>
    <t>Flexible Closed-Cell Piping Insulation For 3/4" Water Piping</t>
  </si>
  <si>
    <t>Flexible Closed-Cell Piping Insulation For 1" Water Piping</t>
  </si>
  <si>
    <t>DOMESTIC WATER</t>
  </si>
  <si>
    <t>1-1/2" Dia Elbow Joint</t>
  </si>
  <si>
    <t>SANITARY SEWER</t>
  </si>
  <si>
    <t>1-1/2" Dia Tee Joint</t>
  </si>
  <si>
    <t>4" Dia Wye Combination 45* Elbow Joint</t>
  </si>
  <si>
    <t>4" X 2" X 4" Tee Joint</t>
  </si>
  <si>
    <t>4" X 2" X 4" Wye Combination 45* Elbow Joint</t>
  </si>
  <si>
    <t>COLD WATER (ABOVE GRADE)</t>
  </si>
  <si>
    <t>1-1/2" Dia Cold Water Pipe</t>
  </si>
  <si>
    <t>HOT WATER (ABOVE GRADE)</t>
  </si>
  <si>
    <t>1" Dia Hot Water Pipe</t>
  </si>
  <si>
    <t>HOT WATER RETURN (ABOVE GRADE)</t>
  </si>
  <si>
    <t>SANITARY SEWER (HUBLESS CAST IRON &amp; SCHEDULE 40 PVC PIPING)</t>
  </si>
  <si>
    <t>WASTE (BELOW FINISHED FLOOR)</t>
  </si>
  <si>
    <t>WASTE (ABOVE GRADE)</t>
  </si>
  <si>
    <t>VENT (ABOVE GRADE)</t>
  </si>
  <si>
    <t>1-1/2" Dia Vent Pipe</t>
  </si>
  <si>
    <t>22 14 26</t>
  </si>
  <si>
    <t>22 47 00</t>
  </si>
  <si>
    <t>Contractor To Remove Existing Lavatories And Existing Water Closets With All Associated Waste, Vent And Water Supply Piping Back To Active Source. Contractor To Cut And Cap At Point Of Disconnection To Avoid Creating Any Dead Ends.</t>
  </si>
  <si>
    <t>Contractor To Remove Existing Lavatories, Urinals And Existing Water Closets With All Associated Waste, Vent And Water Supply Piping Back To Active Source. Contractor To Cut And Cap At Point Of Disconnection To Avoid Creating Any Dead Ends.</t>
  </si>
  <si>
    <t>Contractor To Remove Existing Lavatory With All Associated Waste, Vent And Water Supply Piping Back To Active Source. Contractor To Cut And Cap At Point Of Disconnection To Avoid Creating Any Dead Ends.</t>
  </si>
  <si>
    <t>Contractor To Remove Existing Sink With All Associated Waste, Vent And Water Supply Piping Back To Active Source. Contractor To Cut And Cap At Point Of Disconnection To Avoid Creating Any Dead Ends.</t>
  </si>
  <si>
    <t>Contractor To Remove Existing Urinals And Existing Water Closet With All Associated Waste, Vent And Water Supply Piping Back To Active Source. Contractor To Cut And Cap At Point Of Disconnection To Avoid Creating Any Dead Ends.</t>
  </si>
  <si>
    <t>Contractor To Remove Existing Water Closets With All Associated Waste, Vent And Water Supply Piping Back To Active Source. Contractor To Cut And Cap At Point Of Disconnection To Avoid Creating Any Dead Ends</t>
  </si>
  <si>
    <t>Existing Classroom Sink To Be Removed And Replaced With New. Contractor To Modify Existing Roughing To Accommodate The Installation Of New Classroom Sink</t>
  </si>
  <si>
    <t>Existing Classroom Sinks To Be Removed And Replaced With New. Contractor To Modify Existing Roughing To Accommodate The Installation Of New Classroom Sinks</t>
  </si>
  <si>
    <t>Existing Nurse Sinks To Be Removed And Replaced With New. Contractor To Modify Existing Roughing To Accommodate The Installation Of New Nurse Sinks</t>
  </si>
  <si>
    <t>Existing Sink To Be Removed And Replaced With New. Contractor To Modify Existing Roughing To Accommodate The Installation Of New Sink</t>
  </si>
  <si>
    <t>P061
P062
P063
P064</t>
  </si>
  <si>
    <t>22 05 01</t>
  </si>
  <si>
    <t>TRENCHING &amp; BACKFILLING</t>
  </si>
  <si>
    <t>SAW CUTTING</t>
  </si>
  <si>
    <t>Cutting For Below Grade Piping</t>
  </si>
  <si>
    <t>TRENCHING</t>
  </si>
  <si>
    <t>CY</t>
  </si>
  <si>
    <t>CONCRETE BACKFILLING</t>
  </si>
  <si>
    <t>3/4" Dia Gate Valve</t>
  </si>
  <si>
    <t>3/4" Dia Shut-Off Valve</t>
  </si>
  <si>
    <t>3/4" Dia Thermostatic Mixing Valve, Manufacturer: Acorn, Model No: St 70</t>
  </si>
  <si>
    <t>2-1/2" Dia Ball Valve</t>
  </si>
  <si>
    <t>4" Dia Blackwater Check Valve</t>
  </si>
  <si>
    <t>3/4" Dia Hose Bibb</t>
  </si>
  <si>
    <t>1" Dia Hose Bibb</t>
  </si>
  <si>
    <t>2-1/2" Dia Hose Bibb</t>
  </si>
  <si>
    <t>Wha, 3/4" Dia Water Hammer Arrestor</t>
  </si>
  <si>
    <t>Wha, 1-1/2" Dia Water Hammer Arrestor</t>
  </si>
  <si>
    <t>Clevis Hanger For 3/4" Water Pipes @ 8' O.C.</t>
  </si>
  <si>
    <t>Concrete Anchor Hilti-Kwick Bolt, Series Hdi</t>
  </si>
  <si>
    <t>Coupler</t>
  </si>
  <si>
    <t>Clevis Hanger For 1" Water Pipes @ 8' O.C.</t>
  </si>
  <si>
    <t>Clevis Hanger For 1-1/2" Water Pipes @ 10' O.C.</t>
  </si>
  <si>
    <t>Clevis Hanger For 2-1/2" Water Pipes @ 12' O.C.</t>
  </si>
  <si>
    <t>Clevis Hanger For 2" Sanitary Pipes @ 12' O.C. With 0.5 Hrs To Install</t>
  </si>
  <si>
    <t>Clevis Hanger For 3" Sanitary Pipes @ 12' O.C. With 0.5 Hrs To Install</t>
  </si>
  <si>
    <t>Co, 2" Dia Wall Cleanout</t>
  </si>
  <si>
    <t>Wco, 2" Dia Wall Cleanout</t>
  </si>
  <si>
    <t>Flexible Closed-Cell Piping Insulation For 1-1/2" Water Piping</t>
  </si>
  <si>
    <t>1-1/2" Flexible Closed-Cell Piping Insulation For 2-1/2" Water Piping</t>
  </si>
  <si>
    <t>Fiberglass Piping Insulation For 3/4" Water Return Pipe</t>
  </si>
  <si>
    <t>3/4" Dia Elbow Joint</t>
  </si>
  <si>
    <t>3/4" Dia Tee Joint</t>
  </si>
  <si>
    <t>3/4" X 3/4" X 1" Tee Joint</t>
  </si>
  <si>
    <t>1" X 3/4" X 1" Tee Joint</t>
  </si>
  <si>
    <t>1-1/2" X 3/4" X 1-1/2" Tee Joint</t>
  </si>
  <si>
    <t>2-1/2" Dia Elbow Joint</t>
  </si>
  <si>
    <t>2-1/2" X 3/4" X 1-1/2" Tee Joint</t>
  </si>
  <si>
    <t>2-1/2" X 3/4" X 2-1/2" Tee Joint</t>
  </si>
  <si>
    <t>2-1/2" X 1-1/2" X 2-1/2" Tee Joint</t>
  </si>
  <si>
    <t>2" Dia Wye Joint</t>
  </si>
  <si>
    <t>3" Dia Elbow Joint</t>
  </si>
  <si>
    <t>3" Dia Elbow Joint, 45*</t>
  </si>
  <si>
    <t>3" Dia Pee Trap</t>
  </si>
  <si>
    <t>3" Dia Running Trap</t>
  </si>
  <si>
    <t>3" Dia Tee Joint</t>
  </si>
  <si>
    <t>3" Dia Wye Combination 45* Elbow Joint</t>
  </si>
  <si>
    <t>3" Dia Wye Joint</t>
  </si>
  <si>
    <t>3" X 2" X 3" Tee Joint</t>
  </si>
  <si>
    <t>3" X 2" X 3" Wye Combination 45* Elbow Joint</t>
  </si>
  <si>
    <t>3" X 3" X 4" Tee Joint</t>
  </si>
  <si>
    <t>4" X 2" X 4" Wye Joint</t>
  </si>
  <si>
    <t>4" X 3" X 4" Tee Joint</t>
  </si>
  <si>
    <t>4" X 4" X 2" X 4" Wye Cross Joint</t>
  </si>
  <si>
    <t>STORM DRAIN</t>
  </si>
  <si>
    <t>2-1/2" Dia Cold Water Pipe</t>
  </si>
  <si>
    <t>3/4" Dia Hot Water Return Pipe</t>
  </si>
  <si>
    <t>WASTE (BELOW GRADE)</t>
  </si>
  <si>
    <t>22 13 19</t>
  </si>
  <si>
    <t>Fd, 3" Dia Floor Drain</t>
  </si>
  <si>
    <t>22 14 00</t>
  </si>
  <si>
    <t>STORM DRAINAGE (HUBLESS CAST IRON PIPING)</t>
  </si>
  <si>
    <t>STORM (BELOW GRADE)</t>
  </si>
  <si>
    <t>2" Dia Pump Drain Pipe</t>
  </si>
  <si>
    <t>3" Dia Storm Drain Pipe</t>
  </si>
  <si>
    <t>STORM (ABOVE GRADE)</t>
  </si>
  <si>
    <t>3" Dia Trench Drain</t>
  </si>
  <si>
    <t>22 14 29</t>
  </si>
  <si>
    <t>SUMP PUMP</t>
  </si>
  <si>
    <t>Epsp-1, Elevator Pit Sump Pump, Manufacturer: Weil, Model No: 1421, 50 Gpm, 3600 Rpm, 2' X 2' X 2' Concrete Pit</t>
  </si>
  <si>
    <t>Check Valve</t>
  </si>
  <si>
    <t>Float Switch</t>
  </si>
  <si>
    <t>Gate Valve</t>
  </si>
  <si>
    <t>Pipe Support</t>
  </si>
  <si>
    <t>Power Cord, Weatherproof</t>
  </si>
  <si>
    <t>Sump Pit High Level Alarm Sensor</t>
  </si>
  <si>
    <t>Union</t>
  </si>
  <si>
    <t>Sump Pump Control Panel</t>
  </si>
  <si>
    <t>P-1A, Wall Hung Water Closet With Flush Valve, Barrier Free</t>
  </si>
  <si>
    <t>P-2, Urinal With Flush Valve</t>
  </si>
  <si>
    <t>P-2A, Urinal With Flush Valve, Barrier Free</t>
  </si>
  <si>
    <t>P-3A, Floor Mounted Single Lavatory With Faucet, Barrier Free</t>
  </si>
  <si>
    <t>P-4A, Classroom Sink With Faucet</t>
  </si>
  <si>
    <t>P-5A, Medical Room Sink With Faucet</t>
  </si>
  <si>
    <t>DRINKING FOUNTAINS</t>
  </si>
  <si>
    <t>P-6, Drinking Fountain</t>
  </si>
  <si>
    <t>P-6A, Drinking Fountain, Barrier Free</t>
  </si>
  <si>
    <t>P-7A, Wall Mounted Drinking Fountain With Bottle Filling Station, Barrier Free</t>
  </si>
  <si>
    <t>P101
P102
P103
P104
P105
P106
P107
P201
P301
P302</t>
  </si>
  <si>
    <t>Trenching For 3" Dia Sanitary Waste Pipe</t>
  </si>
  <si>
    <t>Trenching For 4" Dia Sanitary Waste Pipe</t>
  </si>
  <si>
    <t>Concrete Trench Filling For 3" Dia Sanitary Waste Pipe</t>
  </si>
  <si>
    <t>Concrete Trench Filling For 4" Dia Sanitary Waste Pipe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</si>
</sst>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_(&quot;$&quot;* #,##0_);_(&quot;$&quot;* \(#,##0\);_(&quot;$&quot;* &quot;-&quot;?_);_(@_)"/>
    <numFmt numFmtId="170" formatCode="_(&quot;$&quot;* #,##0.0_);_(&quot;$&quot;* \(#,##0.0\);_(&quot;$&quot;* &quot;-&quot;??_);_(@_)"/>
    <numFmt numFmtId="171" formatCode="_-[$$-409]* #,##0.00_ ;_-[$$-409]* \-#,##0.00\ ;_-[$$-409]* &quot;-&quot;??_ ;_-@_ "/>
    <numFmt numFmtId="172" formatCode="0.0"/>
    <numFmt numFmtId="173" formatCode="0.0%"/>
    <numFmt numFmtId="174" formatCode="_(&quot;$&quot;* #,##0_);_(&quot;$&quot;* \(#,##0\);_(&quot;$&quot;* &quot;-&quot;??_);_(@_)"/>
  </numFmts>
  <fonts count="61"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0"/>
      <name val="Arial"/>
      <family val="2"/>
    </font>
    <font>
      <sz val="12"/>
      <name val="Calibri"/>
      <family val="2"/>
      <scheme val="minor"/>
    </font>
    <font>
      <b/>
      <sz val="12"/>
      <name val="Calibri"/>
      <family val="2"/>
      <scheme val="minor"/>
    </font>
    <font>
      <sz val="12"/>
      <color indexed="9"/>
      <name val="Calibri"/>
      <family val="2"/>
      <scheme val="minor"/>
    </font>
    <font>
      <u/>
      <sz val="12"/>
      <name val="Calibri"/>
      <family val="2"/>
      <scheme val="minor"/>
    </font>
    <font>
      <b/>
      <sz val="12"/>
      <color indexed="63"/>
      <name val="Calibri"/>
      <family val="2"/>
      <scheme val="minor"/>
    </font>
    <font>
      <b/>
      <sz val="12"/>
      <color theme="1"/>
      <name val="Calibri"/>
      <family val="2"/>
      <scheme val="minor"/>
    </font>
    <font>
      <sz val="12"/>
      <color theme="0" tint="-0.34998626667073579"/>
      <name val="Calibri"/>
      <family val="2"/>
      <scheme val="minor"/>
    </font>
    <font>
      <u/>
      <sz val="12"/>
      <color theme="0" tint="-0.34998626667073579"/>
      <name val="Calibri"/>
      <family val="2"/>
      <scheme val="minor"/>
    </font>
    <font>
      <b/>
      <sz val="16"/>
      <color theme="1"/>
      <name val="Calibri"/>
      <family val="2"/>
      <scheme val="minor"/>
    </font>
    <font>
      <b/>
      <sz val="12"/>
      <color indexed="8"/>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20"/>
      <color theme="1"/>
      <name val="Times New Roman"/>
      <family val="1"/>
    </font>
    <font>
      <b/>
      <sz val="14"/>
      <color theme="1"/>
      <name val="Calibri"/>
      <family val="2"/>
      <scheme val="minor"/>
    </font>
    <font>
      <sz val="12"/>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3"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2"/>
      </top>
      <bottom style="double">
        <color indexed="62"/>
      </bottom>
      <diagonal/>
    </border>
    <border>
      <left style="thin">
        <color indexed="22"/>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2"/>
      </top>
      <bottom style="thin">
        <color indexed="64"/>
      </bottom>
      <diagonal/>
    </border>
    <border>
      <left style="thin">
        <color indexed="64"/>
      </left>
      <right style="thin">
        <color indexed="64"/>
      </right>
      <top/>
      <bottom/>
      <diagonal/>
    </border>
    <border>
      <left style="thin">
        <color indexed="64"/>
      </left>
      <right style="thin">
        <color indexed="64"/>
      </right>
      <top style="thin">
        <color indexed="62"/>
      </top>
      <bottom style="thin">
        <color indexed="64"/>
      </bottom>
      <diagonal/>
    </border>
    <border>
      <left style="thin">
        <color indexed="64"/>
      </left>
      <right style="thin">
        <color indexed="64"/>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2"/>
      </bottom>
      <diagonal/>
    </border>
    <border>
      <left/>
      <right/>
      <top style="thin">
        <color indexed="64"/>
      </top>
      <bottom/>
      <diagonal/>
    </border>
  </borders>
  <cellStyleXfs count="10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1" fillId="0" borderId="0"/>
    <xf numFmtId="0" fontId="11"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10" fillId="0" borderId="0"/>
    <xf numFmtId="0" fontId="29" fillId="0" borderId="0"/>
    <xf numFmtId="0" fontId="11" fillId="0" borderId="0"/>
    <xf numFmtId="167" fontId="29" fillId="0" borderId="0" applyFont="0" applyFill="0" applyBorder="0" applyAlignment="0" applyProtection="0"/>
    <xf numFmtId="0" fontId="30" fillId="0" borderId="0"/>
    <xf numFmtId="167" fontId="11" fillId="0" borderId="0" applyFont="0" applyFill="0" applyBorder="0" applyAlignment="0" applyProtection="0"/>
    <xf numFmtId="0" fontId="11" fillId="0" borderId="0"/>
    <xf numFmtId="166" fontId="30" fillId="0" borderId="0" applyFont="0" applyFill="0" applyBorder="0" applyAlignment="0" applyProtection="0"/>
    <xf numFmtId="0" fontId="9" fillId="0" borderId="0"/>
    <xf numFmtId="0" fontId="11" fillId="0" borderId="0"/>
    <xf numFmtId="0" fontId="9" fillId="0" borderId="0"/>
    <xf numFmtId="0" fontId="8" fillId="0" borderId="0"/>
    <xf numFmtId="0" fontId="7" fillId="0" borderId="0"/>
    <xf numFmtId="0" fontId="41" fillId="0" borderId="0" applyNumberFormat="0" applyFill="0" applyBorder="0" applyAlignment="0" applyProtection="0"/>
    <xf numFmtId="0" fontId="42" fillId="0" borderId="13" applyNumberFormat="0" applyFill="0" applyAlignment="0" applyProtection="0"/>
    <xf numFmtId="0" fontId="43" fillId="0" borderId="14" applyNumberFormat="0" applyFill="0" applyAlignment="0" applyProtection="0"/>
    <xf numFmtId="0" fontId="44" fillId="0" borderId="15" applyNumberFormat="0" applyFill="0" applyAlignment="0" applyProtection="0"/>
    <xf numFmtId="0" fontId="44" fillId="0" borderId="0" applyNumberFormat="0" applyFill="0" applyBorder="0" applyAlignment="0" applyProtection="0"/>
    <xf numFmtId="0" fontId="45" fillId="26" borderId="0" applyNumberFormat="0" applyBorder="0" applyAlignment="0" applyProtection="0"/>
    <xf numFmtId="0" fontId="46" fillId="27" borderId="0" applyNumberFormat="0" applyBorder="0" applyAlignment="0" applyProtection="0"/>
    <xf numFmtId="0" fontId="47" fillId="28" borderId="0" applyNumberFormat="0" applyBorder="0" applyAlignment="0" applyProtection="0"/>
    <xf numFmtId="0" fontId="48" fillId="29" borderId="16" applyNumberFormat="0" applyAlignment="0" applyProtection="0"/>
    <xf numFmtId="0" fontId="49" fillId="30" borderId="17" applyNumberFormat="0" applyAlignment="0" applyProtection="0"/>
    <xf numFmtId="0" fontId="50" fillId="30" borderId="16" applyNumberFormat="0" applyAlignment="0" applyProtection="0"/>
    <xf numFmtId="0" fontId="51" fillId="0" borderId="18" applyNumberFormat="0" applyFill="0" applyAlignment="0" applyProtection="0"/>
    <xf numFmtId="0" fontId="52" fillId="31" borderId="19" applyNumberFormat="0" applyAlignment="0" applyProtection="0"/>
    <xf numFmtId="0" fontId="53" fillId="0" borderId="0" applyNumberFormat="0" applyFill="0" applyBorder="0" applyAlignment="0" applyProtection="0"/>
    <xf numFmtId="0" fontId="7" fillId="32" borderId="20" applyNumberFormat="0" applyFont="0" applyAlignment="0" applyProtection="0"/>
    <xf numFmtId="0" fontId="54" fillId="0" borderId="0" applyNumberFormat="0" applyFill="0" applyBorder="0" applyAlignment="0" applyProtection="0"/>
    <xf numFmtId="0" fontId="55" fillId="0" borderId="21" applyNumberFormat="0" applyFill="0" applyAlignment="0" applyProtection="0"/>
    <xf numFmtId="0" fontId="56"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56" fillId="36" borderId="0" applyNumberFormat="0" applyBorder="0" applyAlignment="0" applyProtection="0"/>
    <xf numFmtId="0" fontId="56"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56" fillId="40" borderId="0" applyNumberFormat="0" applyBorder="0" applyAlignment="0" applyProtection="0"/>
    <xf numFmtId="0" fontId="56"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56" fillId="44" borderId="0" applyNumberFormat="0" applyBorder="0" applyAlignment="0" applyProtection="0"/>
    <xf numFmtId="0" fontId="56" fillId="45" borderId="0" applyNumberFormat="0" applyBorder="0" applyAlignment="0" applyProtection="0"/>
    <xf numFmtId="0" fontId="7" fillId="46" borderId="0" applyNumberFormat="0" applyBorder="0" applyAlignment="0" applyProtection="0"/>
    <xf numFmtId="0" fontId="7" fillId="47" borderId="0" applyNumberFormat="0" applyBorder="0" applyAlignment="0" applyProtection="0"/>
    <xf numFmtId="0" fontId="56" fillId="48" borderId="0" applyNumberFormat="0" applyBorder="0" applyAlignment="0" applyProtection="0"/>
    <xf numFmtId="0" fontId="56"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56" fillId="52" borderId="0" applyNumberFormat="0" applyBorder="0" applyAlignment="0" applyProtection="0"/>
    <xf numFmtId="0" fontId="56" fillId="53"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56" fillId="56" borderId="0" applyNumberFormat="0" applyBorder="0" applyAlignment="0" applyProtection="0"/>
    <xf numFmtId="0" fontId="6" fillId="0" borderId="0"/>
    <xf numFmtId="0" fontId="5" fillId="0" borderId="0"/>
    <xf numFmtId="0" fontId="4" fillId="0" borderId="0"/>
    <xf numFmtId="0" fontId="3" fillId="0" borderId="0"/>
    <xf numFmtId="0" fontId="2" fillId="0" borderId="0"/>
    <xf numFmtId="0" fontId="1" fillId="0" borderId="0"/>
    <xf numFmtId="9" fontId="60" fillId="0" borderId="0" applyFont="0" applyFill="0" applyBorder="0" applyAlignment="0" applyProtection="0"/>
  </cellStyleXfs>
  <cellXfs count="110">
    <xf numFmtId="0" fontId="0" fillId="0" borderId="0" xfId="0"/>
    <xf numFmtId="0" fontId="31" fillId="0" borderId="0" xfId="0" applyFont="1" applyAlignment="1">
      <alignment vertical="top"/>
    </xf>
    <xf numFmtId="165" fontId="31" fillId="0" borderId="0" xfId="45" applyNumberFormat="1" applyFont="1" applyAlignment="1">
      <alignment vertical="center"/>
    </xf>
    <xf numFmtId="0" fontId="31" fillId="0" borderId="0" xfId="45" applyFont="1" applyAlignment="1">
      <alignment vertical="center"/>
    </xf>
    <xf numFmtId="0" fontId="34" fillId="0" borderId="0" xfId="0" applyFont="1" applyAlignment="1">
      <alignment vertical="center"/>
    </xf>
    <xf numFmtId="0" fontId="33"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vertical="center" wrapText="1"/>
    </xf>
    <xf numFmtId="0" fontId="35" fillId="20" borderId="12" xfId="39" applyFont="1" applyBorder="1" applyAlignment="1">
      <alignment vertical="center"/>
    </xf>
    <xf numFmtId="164" fontId="35" fillId="20" borderId="10" xfId="39" applyNumberFormat="1" applyFont="1" applyBorder="1" applyAlignment="1">
      <alignment vertical="center"/>
    </xf>
    <xf numFmtId="2" fontId="31" fillId="0" borderId="0" xfId="0" applyNumberFormat="1" applyFont="1" applyAlignment="1">
      <alignment horizontal="center" vertical="center" wrapText="1"/>
    </xf>
    <xf numFmtId="168" fontId="31" fillId="0" borderId="0" xfId="0" applyNumberFormat="1" applyFont="1" applyAlignment="1">
      <alignment vertical="center"/>
    </xf>
    <xf numFmtId="9" fontId="31" fillId="0" borderId="0" xfId="0" applyNumberFormat="1" applyFont="1" applyAlignment="1">
      <alignment vertical="center"/>
    </xf>
    <xf numFmtId="170" fontId="31" fillId="0" borderId="0" xfId="0" applyNumberFormat="1" applyFont="1" applyAlignment="1">
      <alignment vertical="center"/>
    </xf>
    <xf numFmtId="0" fontId="37" fillId="0" borderId="0" xfId="0" applyFont="1" applyAlignment="1">
      <alignment vertical="top"/>
    </xf>
    <xf numFmtId="0" fontId="38" fillId="0" borderId="0" xfId="0" applyFont="1" applyAlignment="1">
      <alignment vertical="center"/>
    </xf>
    <xf numFmtId="0" fontId="37" fillId="0" borderId="0" xfId="45" applyFont="1" applyAlignment="1">
      <alignment vertical="center"/>
    </xf>
    <xf numFmtId="1" fontId="32" fillId="0" borderId="0" xfId="0" applyNumberFormat="1" applyFont="1" applyAlignment="1">
      <alignment horizontal="right" vertical="center"/>
    </xf>
    <xf numFmtId="9" fontId="32" fillId="0" borderId="0" xfId="0" applyNumberFormat="1" applyFont="1" applyAlignment="1">
      <alignment vertical="center"/>
    </xf>
    <xf numFmtId="0" fontId="32" fillId="0" borderId="0" xfId="0" applyFont="1" applyAlignment="1">
      <alignment horizontal="center" vertical="center"/>
    </xf>
    <xf numFmtId="170" fontId="35" fillId="20" borderId="12" xfId="39" applyNumberFormat="1" applyFont="1" applyBorder="1" applyAlignment="1">
      <alignment vertical="center"/>
    </xf>
    <xf numFmtId="170" fontId="31" fillId="0" borderId="0" xfId="0" applyNumberFormat="1" applyFont="1" applyAlignment="1">
      <alignment vertical="center" wrapText="1"/>
    </xf>
    <xf numFmtId="171" fontId="31" fillId="0" borderId="0" xfId="45" applyNumberFormat="1" applyFont="1" applyAlignment="1">
      <alignment vertical="center"/>
    </xf>
    <xf numFmtId="1" fontId="35" fillId="20" borderId="12" xfId="39" applyNumberFormat="1" applyFont="1" applyBorder="1" applyAlignment="1">
      <alignment vertical="center"/>
    </xf>
    <xf numFmtId="1" fontId="31" fillId="0" borderId="0" xfId="0" applyNumberFormat="1" applyFont="1" applyAlignment="1">
      <alignment horizontal="center" vertical="center" wrapText="1"/>
    </xf>
    <xf numFmtId="0" fontId="35" fillId="20" borderId="12" xfId="39" applyFont="1" applyBorder="1" applyAlignment="1">
      <alignment horizontal="center" vertical="center"/>
    </xf>
    <xf numFmtId="165"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35" fillId="20" borderId="24" xfId="39" applyFont="1" applyBorder="1" applyAlignment="1">
      <alignment vertical="top"/>
    </xf>
    <xf numFmtId="1" fontId="57" fillId="0" borderId="0" xfId="100" applyNumberFormat="1" applyFont="1" applyAlignment="1">
      <alignment horizontal="right" vertical="center"/>
    </xf>
    <xf numFmtId="0" fontId="57" fillId="0" borderId="0" xfId="102" applyFont="1" applyAlignment="1">
      <alignment horizontal="center" vertical="center"/>
    </xf>
    <xf numFmtId="0" fontId="57" fillId="0" borderId="0" xfId="97" applyFont="1" applyAlignment="1">
      <alignment horizontal="center" vertical="center"/>
    </xf>
    <xf numFmtId="1" fontId="57" fillId="0" borderId="0" xfId="98" applyNumberFormat="1" applyFont="1" applyAlignment="1">
      <alignment horizontal="right" vertical="center"/>
    </xf>
    <xf numFmtId="0" fontId="57" fillId="0" borderId="0" xfId="102" applyFont="1" applyAlignment="1">
      <alignment wrapText="1"/>
    </xf>
    <xf numFmtId="0" fontId="40" fillId="0" borderId="25" xfId="41" applyFont="1" applyFill="1" applyBorder="1" applyAlignment="1">
      <alignment vertical="top" wrapText="1"/>
    </xf>
    <xf numFmtId="170" fontId="32" fillId="0" borderId="24" xfId="0" applyNumberFormat="1" applyFont="1" applyBorder="1" applyAlignment="1">
      <alignment vertical="center"/>
    </xf>
    <xf numFmtId="169" fontId="32" fillId="25" borderId="26" xfId="38" applyNumberFormat="1" applyFont="1" applyFill="1" applyBorder="1" applyAlignment="1" applyProtection="1">
      <alignment horizontal="left" vertical="center"/>
    </xf>
    <xf numFmtId="0" fontId="31" fillId="0" borderId="23" xfId="45" applyFont="1" applyBorder="1" applyAlignment="1">
      <alignment vertical="center"/>
    </xf>
    <xf numFmtId="2" fontId="31" fillId="0" borderId="0" xfId="45" applyNumberFormat="1" applyFont="1" applyAlignment="1">
      <alignment horizontal="center" vertical="center"/>
    </xf>
    <xf numFmtId="172" fontId="31" fillId="0" borderId="0" xfId="45" applyNumberFormat="1" applyFont="1" applyAlignment="1">
      <alignment horizontal="center" vertical="center"/>
    </xf>
    <xf numFmtId="0" fontId="31" fillId="0" borderId="23" xfId="45" applyFont="1" applyBorder="1" applyAlignment="1">
      <alignment horizontal="center" vertical="center"/>
    </xf>
    <xf numFmtId="0" fontId="39" fillId="0" borderId="24" xfId="0" applyFont="1" applyBorder="1" applyAlignment="1">
      <alignment horizontal="center" vertical="center"/>
    </xf>
    <xf numFmtId="0" fontId="39" fillId="0" borderId="22" xfId="0" applyFont="1" applyBorder="1" applyAlignment="1">
      <alignment horizontal="center" vertical="center"/>
    </xf>
    <xf numFmtId="0" fontId="40" fillId="0" borderId="28" xfId="41" applyFont="1" applyFill="1" applyBorder="1" applyAlignment="1">
      <alignment horizontal="center" vertical="center"/>
    </xf>
    <xf numFmtId="171" fontId="32" fillId="0" borderId="24" xfId="45" applyNumberFormat="1" applyFont="1" applyBorder="1" applyAlignment="1">
      <alignment vertical="center"/>
    </xf>
    <xf numFmtId="172" fontId="32" fillId="0" borderId="22" xfId="45" applyNumberFormat="1" applyFont="1" applyBorder="1" applyAlignment="1">
      <alignment horizontal="center" vertical="center"/>
    </xf>
    <xf numFmtId="1" fontId="57" fillId="0" borderId="0" xfId="100" applyNumberFormat="1" applyFont="1" applyAlignment="1">
      <alignment horizontal="right" vertical="center" wrapText="1"/>
    </xf>
    <xf numFmtId="9" fontId="31" fillId="0" borderId="0" xfId="0" applyNumberFormat="1" applyFont="1" applyAlignment="1">
      <alignment vertical="center" wrapText="1"/>
    </xf>
    <xf numFmtId="165" fontId="31" fillId="0" borderId="0" xfId="0" applyNumberFormat="1" applyFont="1" applyAlignment="1">
      <alignment horizontal="center" vertical="center" wrapText="1"/>
    </xf>
    <xf numFmtId="0" fontId="57" fillId="0" borderId="0" xfId="102" applyFont="1" applyAlignment="1">
      <alignment horizontal="center" vertical="center" wrapText="1"/>
    </xf>
    <xf numFmtId="165" fontId="31" fillId="0" borderId="0" xfId="45" applyNumberFormat="1" applyFont="1" applyAlignment="1">
      <alignment vertical="center" wrapText="1"/>
    </xf>
    <xf numFmtId="0" fontId="31" fillId="0" borderId="0" xfId="45" applyFont="1" applyAlignment="1">
      <alignment vertical="center" wrapText="1"/>
    </xf>
    <xf numFmtId="0" fontId="37" fillId="0" borderId="0" xfId="45" applyFont="1" applyAlignment="1">
      <alignment vertical="center" wrapText="1"/>
    </xf>
    <xf numFmtId="0" fontId="35" fillId="20" borderId="30" xfId="39" applyFont="1" applyBorder="1" applyAlignment="1">
      <alignment vertical="top"/>
    </xf>
    <xf numFmtId="1" fontId="40" fillId="0" borderId="32" xfId="41" applyNumberFormat="1" applyFont="1" applyFill="1" applyBorder="1" applyAlignment="1" applyProtection="1">
      <alignment horizontal="center" vertical="center"/>
    </xf>
    <xf numFmtId="168" fontId="40" fillId="0" borderId="32" xfId="41" applyNumberFormat="1" applyFont="1" applyFill="1" applyBorder="1" applyAlignment="1" applyProtection="1">
      <alignment horizontal="center" vertical="center"/>
    </xf>
    <xf numFmtId="0" fontId="40" fillId="0" borderId="32" xfId="41" applyFont="1" applyFill="1" applyBorder="1" applyAlignment="1">
      <alignment horizontal="center" vertical="center"/>
    </xf>
    <xf numFmtId="170" fontId="40" fillId="0" borderId="32" xfId="41" applyNumberFormat="1" applyFont="1" applyFill="1" applyBorder="1" applyAlignment="1">
      <alignment vertical="center"/>
    </xf>
    <xf numFmtId="173" fontId="40" fillId="0" borderId="32" xfId="103" applyNumberFormat="1" applyFont="1" applyFill="1" applyBorder="1" applyAlignment="1">
      <alignment horizontal="center" vertical="center"/>
    </xf>
    <xf numFmtId="174" fontId="40" fillId="0" borderId="32" xfId="41" applyNumberFormat="1" applyFont="1" applyFill="1" applyBorder="1" applyAlignment="1">
      <alignment horizontal="left" vertical="center"/>
    </xf>
    <xf numFmtId="9" fontId="40" fillId="0" borderId="32" xfId="103" applyFont="1" applyFill="1" applyBorder="1" applyAlignment="1">
      <alignment horizontal="center" vertical="center"/>
    </xf>
    <xf numFmtId="1" fontId="40" fillId="0" borderId="34" xfId="41" applyNumberFormat="1" applyFont="1" applyFill="1" applyBorder="1" applyAlignment="1" applyProtection="1">
      <alignment horizontal="center" vertical="center"/>
    </xf>
    <xf numFmtId="168" fontId="40" fillId="0" borderId="34" xfId="41" applyNumberFormat="1" applyFont="1" applyFill="1" applyBorder="1" applyAlignment="1" applyProtection="1">
      <alignment horizontal="center" vertical="center"/>
    </xf>
    <xf numFmtId="0" fontId="40" fillId="0" borderId="34" xfId="41" applyFont="1" applyFill="1" applyBorder="1" applyAlignment="1">
      <alignment horizontal="center" vertical="center"/>
    </xf>
    <xf numFmtId="170" fontId="40" fillId="0" borderId="34" xfId="41" applyNumberFormat="1" applyFont="1" applyFill="1" applyBorder="1" applyAlignment="1">
      <alignment vertical="center"/>
    </xf>
    <xf numFmtId="169" fontId="40" fillId="0" borderId="34" xfId="41" applyNumberFormat="1" applyFont="1" applyFill="1" applyBorder="1" applyAlignment="1">
      <alignment horizontal="left" vertical="center"/>
    </xf>
    <xf numFmtId="170" fontId="31" fillId="0" borderId="35" xfId="0" applyNumberFormat="1" applyFont="1" applyBorder="1" applyAlignment="1">
      <alignment vertical="center"/>
    </xf>
    <xf numFmtId="164" fontId="40" fillId="0" borderId="32" xfId="41" applyNumberFormat="1" applyFont="1" applyFill="1" applyBorder="1" applyAlignment="1">
      <alignment vertical="center"/>
    </xf>
    <xf numFmtId="164" fontId="40" fillId="0" borderId="37" xfId="41" applyNumberFormat="1" applyFont="1" applyFill="1" applyBorder="1" applyAlignment="1">
      <alignment vertical="center"/>
    </xf>
    <xf numFmtId="174" fontId="40" fillId="0" borderId="37" xfId="41" applyNumberFormat="1" applyFont="1" applyFill="1" applyBorder="1" applyAlignment="1">
      <alignment vertical="center"/>
    </xf>
    <xf numFmtId="164" fontId="40" fillId="0" borderId="36" xfId="41" applyNumberFormat="1" applyFont="1" applyFill="1" applyBorder="1" applyAlignment="1">
      <alignment vertical="center"/>
    </xf>
    <xf numFmtId="0" fontId="40" fillId="0" borderId="39" xfId="41" applyFont="1" applyFill="1" applyBorder="1" applyAlignment="1">
      <alignment vertical="top" wrapText="1"/>
    </xf>
    <xf numFmtId="0" fontId="40" fillId="0" borderId="37" xfId="41" applyFont="1" applyFill="1" applyBorder="1" applyAlignment="1">
      <alignment vertical="top" wrapText="1"/>
    </xf>
    <xf numFmtId="0" fontId="40" fillId="0" borderId="36" xfId="41" applyFont="1" applyFill="1" applyBorder="1" applyAlignment="1">
      <alignment vertical="top" wrapText="1"/>
    </xf>
    <xf numFmtId="0" fontId="32" fillId="0" borderId="38" xfId="45" applyFont="1" applyBorder="1" applyAlignment="1">
      <alignment vertical="center"/>
    </xf>
    <xf numFmtId="0" fontId="57" fillId="0" borderId="0" xfId="102" applyFont="1" applyAlignment="1">
      <alignment horizontal="right" wrapText="1"/>
    </xf>
    <xf numFmtId="0" fontId="32" fillId="0" borderId="35" xfId="45" applyFont="1" applyBorder="1" applyAlignment="1">
      <alignment vertical="center" wrapText="1"/>
    </xf>
    <xf numFmtId="0" fontId="36" fillId="0" borderId="10" xfId="102" applyFont="1" applyBorder="1" applyAlignment="1">
      <alignment wrapText="1"/>
    </xf>
    <xf numFmtId="0" fontId="58" fillId="0" borderId="30" xfId="0" applyFont="1" applyBorder="1" applyAlignment="1">
      <alignment horizontal="left" vertical="center"/>
    </xf>
    <xf numFmtId="0" fontId="35" fillId="20" borderId="11" xfId="39" applyFont="1" applyBorder="1" applyAlignment="1">
      <alignment vertical="top" wrapText="1"/>
    </xf>
    <xf numFmtId="0" fontId="32" fillId="0" borderId="0" xfId="0" applyFont="1" applyAlignment="1">
      <alignment horizontal="justify" vertical="center" wrapText="1"/>
    </xf>
    <xf numFmtId="0" fontId="57" fillId="0" borderId="0" xfId="98" applyFont="1" applyAlignment="1">
      <alignment wrapText="1"/>
    </xf>
    <xf numFmtId="0" fontId="40" fillId="0" borderId="32" xfId="41" applyFont="1" applyFill="1" applyBorder="1" applyAlignment="1">
      <alignment vertical="top" wrapText="1"/>
    </xf>
    <xf numFmtId="0" fontId="40" fillId="0" borderId="34" xfId="41" applyFont="1" applyFill="1" applyBorder="1" applyAlignment="1">
      <alignment vertical="top" wrapText="1"/>
    </xf>
    <xf numFmtId="2" fontId="31" fillId="0" borderId="0" xfId="0" applyNumberFormat="1" applyFont="1" applyAlignment="1">
      <alignment vertical="top" wrapText="1"/>
    </xf>
    <xf numFmtId="0" fontId="32" fillId="0" borderId="0" xfId="45" applyFont="1" applyAlignment="1">
      <alignment vertical="center"/>
    </xf>
    <xf numFmtId="0" fontId="32" fillId="0" borderId="0" xfId="45" applyFont="1" applyAlignment="1">
      <alignment horizontal="center" vertical="center" wrapText="1"/>
    </xf>
    <xf numFmtId="0" fontId="32" fillId="0" borderId="0" xfId="45" applyFont="1" applyAlignment="1">
      <alignment horizontal="center" vertical="center"/>
    </xf>
    <xf numFmtId="0" fontId="40" fillId="0" borderId="28" xfId="41" applyFont="1" applyFill="1" applyBorder="1" applyAlignment="1">
      <alignment vertical="top" wrapText="1"/>
    </xf>
    <xf numFmtId="0" fontId="31" fillId="0" borderId="0" xfId="45" applyFont="1" applyAlignment="1">
      <alignment horizontal="right" vertical="center" wrapText="1"/>
    </xf>
    <xf numFmtId="0" fontId="58" fillId="0" borderId="40" xfId="0" applyFont="1" applyBorder="1" applyAlignment="1">
      <alignment horizontal="left" vertical="center"/>
    </xf>
    <xf numFmtId="1" fontId="36" fillId="24" borderId="10" xfId="34" applyNumberFormat="1" applyFont="1" applyFill="1" applyBorder="1" applyAlignment="1" applyProtection="1">
      <alignment horizontal="center" vertical="center" wrapText="1"/>
    </xf>
    <xf numFmtId="2" fontId="36" fillId="24" borderId="10" xfId="34" applyNumberFormat="1" applyFont="1" applyFill="1" applyBorder="1" applyAlignment="1" applyProtection="1">
      <alignment horizontal="center" vertical="center" wrapText="1"/>
    </xf>
    <xf numFmtId="0" fontId="36" fillId="24" borderId="10" xfId="34" applyFont="1" applyFill="1" applyBorder="1" applyAlignment="1" applyProtection="1">
      <alignment horizontal="center" vertical="center" wrapText="1"/>
    </xf>
    <xf numFmtId="170" fontId="36" fillId="24" borderId="10" xfId="34" applyNumberFormat="1" applyFont="1" applyFill="1" applyBorder="1" applyAlignment="1" applyProtection="1">
      <alignment horizontal="center" vertical="center" wrapText="1"/>
    </xf>
    <xf numFmtId="0" fontId="36" fillId="24" borderId="10" xfId="102" applyFont="1" applyFill="1" applyBorder="1" applyAlignment="1">
      <alignment wrapText="1"/>
    </xf>
    <xf numFmtId="171" fontId="31" fillId="57" borderId="0" xfId="45" applyNumberFormat="1" applyFont="1" applyFill="1" applyAlignment="1">
      <alignment vertical="center"/>
    </xf>
    <xf numFmtId="164" fontId="59" fillId="0" borderId="10" xfId="0" applyNumberFormat="1" applyFont="1" applyBorder="1" applyAlignment="1">
      <alignment horizontal="center" vertical="center"/>
    </xf>
    <xf numFmtId="0" fontId="59" fillId="0" borderId="10" xfId="0" applyFont="1" applyBorder="1" applyAlignment="1">
      <alignment horizontal="center" vertical="center"/>
    </xf>
    <xf numFmtId="0" fontId="32" fillId="0" borderId="35" xfId="45" applyFont="1" applyBorder="1" applyAlignment="1">
      <alignment horizontal="center" vertical="center"/>
    </xf>
    <xf numFmtId="0" fontId="32" fillId="0" borderId="27" xfId="45" applyFont="1" applyBorder="1" applyAlignment="1">
      <alignment horizontal="center"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33" xfId="0" applyFont="1" applyBorder="1" applyAlignment="1">
      <alignment horizontal="left" vertical="center"/>
    </xf>
    <xf numFmtId="0" fontId="58" fillId="0" borderId="40" xfId="0" applyFont="1" applyBorder="1" applyAlignment="1">
      <alignment horizontal="left" vertical="center"/>
    </xf>
    <xf numFmtId="0" fontId="58" fillId="0" borderId="29" xfId="0" applyFont="1" applyBorder="1" applyAlignment="1">
      <alignment horizontal="center" vertical="center"/>
    </xf>
    <xf numFmtId="0" fontId="58" fillId="0" borderId="30" xfId="0" applyFont="1" applyBorder="1" applyAlignment="1">
      <alignment horizontal="center" vertical="center"/>
    </xf>
    <xf numFmtId="0" fontId="58" fillId="0" borderId="31" xfId="0" applyFont="1" applyBorder="1" applyAlignment="1">
      <alignment horizontal="center" vertical="center"/>
    </xf>
    <xf numFmtId="14" fontId="58" fillId="0" borderId="29" xfId="0" applyNumberFormat="1" applyFont="1" applyBorder="1" applyAlignment="1">
      <alignment horizontal="center" vertical="center"/>
    </xf>
    <xf numFmtId="0" fontId="32" fillId="0" borderId="35" xfId="45" applyFont="1" applyBorder="1" applyAlignment="1">
      <alignment horizontal="center" vertical="center" wrapText="1"/>
    </xf>
  </cellXfs>
  <cellStyles count="104">
    <cellStyle name="20% - Accent1" xfId="1" builtinId="30" customBuiltin="1"/>
    <cellStyle name="20% - Accent1 2" xfId="74" xr:uid="{00000000-0005-0000-0000-000001000000}"/>
    <cellStyle name="20% - Accent2" xfId="2" builtinId="34" customBuiltin="1"/>
    <cellStyle name="20% - Accent2 2" xfId="78" xr:uid="{00000000-0005-0000-0000-000003000000}"/>
    <cellStyle name="20% - Accent3" xfId="3" builtinId="38" customBuiltin="1"/>
    <cellStyle name="20% - Accent3 2" xfId="82" xr:uid="{00000000-0005-0000-0000-000005000000}"/>
    <cellStyle name="20% - Accent4" xfId="4" builtinId="42" customBuiltin="1"/>
    <cellStyle name="20% - Accent4 2" xfId="86" xr:uid="{00000000-0005-0000-0000-000007000000}"/>
    <cellStyle name="20% - Accent5" xfId="5" builtinId="46" customBuiltin="1"/>
    <cellStyle name="20% - Accent5 2" xfId="90" xr:uid="{00000000-0005-0000-0000-000009000000}"/>
    <cellStyle name="20% - Accent6" xfId="6" builtinId="50" customBuiltin="1"/>
    <cellStyle name="20% - Accent6 2" xfId="94" xr:uid="{00000000-0005-0000-0000-00000B000000}"/>
    <cellStyle name="40% - Accent1" xfId="7" builtinId="31" customBuiltin="1"/>
    <cellStyle name="40% - Accent1 2" xfId="75" xr:uid="{00000000-0005-0000-0000-00000D000000}"/>
    <cellStyle name="40% - Accent2" xfId="8" builtinId="35" customBuiltin="1"/>
    <cellStyle name="40% - Accent2 2" xfId="79" xr:uid="{00000000-0005-0000-0000-00000F000000}"/>
    <cellStyle name="40% - Accent3" xfId="9" builtinId="39" customBuiltin="1"/>
    <cellStyle name="40% - Accent3 2" xfId="83" xr:uid="{00000000-0005-0000-0000-000011000000}"/>
    <cellStyle name="40% - Accent4" xfId="10" builtinId="43" customBuiltin="1"/>
    <cellStyle name="40% - Accent4 2" xfId="87" xr:uid="{00000000-0005-0000-0000-000013000000}"/>
    <cellStyle name="40% - Accent5" xfId="11" builtinId="47" customBuiltin="1"/>
    <cellStyle name="40% - Accent5 2" xfId="91" xr:uid="{00000000-0005-0000-0000-000015000000}"/>
    <cellStyle name="40% - Accent6" xfId="12" builtinId="51" customBuiltin="1"/>
    <cellStyle name="40% - Accent6 2" xfId="95" xr:uid="{00000000-0005-0000-0000-000017000000}"/>
    <cellStyle name="60% - Accent1" xfId="13" builtinId="32" customBuiltin="1"/>
    <cellStyle name="60% - Accent1 2" xfId="76" xr:uid="{00000000-0005-0000-0000-000019000000}"/>
    <cellStyle name="60% - Accent2" xfId="14" builtinId="36" customBuiltin="1"/>
    <cellStyle name="60% - Accent2 2" xfId="80" xr:uid="{00000000-0005-0000-0000-00001B000000}"/>
    <cellStyle name="60% - Accent3" xfId="15" builtinId="40" customBuiltin="1"/>
    <cellStyle name="60% - Accent3 2" xfId="84" xr:uid="{00000000-0005-0000-0000-00001D000000}"/>
    <cellStyle name="60% - Accent4" xfId="16" builtinId="44" customBuiltin="1"/>
    <cellStyle name="60% - Accent4 2" xfId="88" xr:uid="{00000000-0005-0000-0000-00001F000000}"/>
    <cellStyle name="60% - Accent5" xfId="17" builtinId="48" customBuiltin="1"/>
    <cellStyle name="60% - Accent5 2" xfId="92" xr:uid="{00000000-0005-0000-0000-000021000000}"/>
    <cellStyle name="60% - Accent6" xfId="18" builtinId="52" customBuiltin="1"/>
    <cellStyle name="60% - Accent6 2" xfId="96" xr:uid="{00000000-0005-0000-0000-000023000000}"/>
    <cellStyle name="Accent1" xfId="19" builtinId="29" customBuiltin="1"/>
    <cellStyle name="Accent1 2" xfId="73" xr:uid="{00000000-0005-0000-0000-000025000000}"/>
    <cellStyle name="Accent2" xfId="20" builtinId="33" customBuiltin="1"/>
    <cellStyle name="Accent2 2" xfId="77" xr:uid="{00000000-0005-0000-0000-000027000000}"/>
    <cellStyle name="Accent3" xfId="21" builtinId="37" customBuiltin="1"/>
    <cellStyle name="Accent3 2" xfId="81" xr:uid="{00000000-0005-0000-0000-000029000000}"/>
    <cellStyle name="Accent4" xfId="22" builtinId="41" customBuiltin="1"/>
    <cellStyle name="Accent4 2" xfId="85" xr:uid="{00000000-0005-0000-0000-00002B000000}"/>
    <cellStyle name="Accent5" xfId="23" builtinId="45" customBuiltin="1"/>
    <cellStyle name="Accent5 2" xfId="89" xr:uid="{00000000-0005-0000-0000-00002D000000}"/>
    <cellStyle name="Accent6" xfId="24" builtinId="49" customBuiltin="1"/>
    <cellStyle name="Accent6 2" xfId="93" xr:uid="{00000000-0005-0000-0000-00002F000000}"/>
    <cellStyle name="Bad" xfId="25" builtinId="27" customBuiltin="1"/>
    <cellStyle name="Bad 2" xfId="62" xr:uid="{00000000-0005-0000-0000-000031000000}"/>
    <cellStyle name="Calculation" xfId="26" builtinId="22" customBuiltin="1"/>
    <cellStyle name="Calculation 2" xfId="66" xr:uid="{00000000-0005-0000-0000-000033000000}"/>
    <cellStyle name="Check Cell" xfId="27" builtinId="23" customBuiltin="1"/>
    <cellStyle name="Check Cell 2" xfId="68" xr:uid="{00000000-0005-0000-0000-000035000000}"/>
    <cellStyle name="Comma 2" xfId="46" xr:uid="{00000000-0005-0000-0000-000036000000}"/>
    <cellStyle name="Comma 2 2" xfId="48" xr:uid="{00000000-0005-0000-0000-000037000000}"/>
    <cellStyle name="Currency 2" xfId="50" xr:uid="{00000000-0005-0000-0000-000038000000}"/>
    <cellStyle name="Explanatory Text" xfId="28" builtinId="53" customBuiltin="1"/>
    <cellStyle name="Explanatory Text 2" xfId="71" xr:uid="{00000000-0005-0000-0000-00003A000000}"/>
    <cellStyle name="Good" xfId="29" builtinId="26" customBuiltin="1"/>
    <cellStyle name="Good 2" xfId="61" xr:uid="{00000000-0005-0000-0000-00003C000000}"/>
    <cellStyle name="Heading 1" xfId="30" builtinId="16" customBuiltin="1"/>
    <cellStyle name="Heading 1 2" xfId="57" xr:uid="{00000000-0005-0000-0000-00003E000000}"/>
    <cellStyle name="Heading 2" xfId="31" builtinId="17" customBuiltin="1"/>
    <cellStyle name="Heading 2 2" xfId="58" xr:uid="{00000000-0005-0000-0000-000040000000}"/>
    <cellStyle name="Heading 3" xfId="32" builtinId="18" customBuiltin="1"/>
    <cellStyle name="Heading 3 2" xfId="59" xr:uid="{00000000-0005-0000-0000-000042000000}"/>
    <cellStyle name="Heading 4" xfId="33" builtinId="19" customBuiltin="1"/>
    <cellStyle name="Heading 4 2" xfId="60" xr:uid="{00000000-0005-0000-0000-000044000000}"/>
    <cellStyle name="Input" xfId="34" builtinId="20" customBuiltin="1"/>
    <cellStyle name="Input 2" xfId="64" xr:uid="{00000000-0005-0000-0000-000046000000}"/>
    <cellStyle name="Linked Cell" xfId="35" builtinId="24" customBuiltin="1"/>
    <cellStyle name="Linked Cell 2" xfId="67" xr:uid="{00000000-0005-0000-0000-000048000000}"/>
    <cellStyle name="Neutral" xfId="36" builtinId="28" customBuiltin="1"/>
    <cellStyle name="Neutral 2" xfId="63" xr:uid="{00000000-0005-0000-0000-00004A000000}"/>
    <cellStyle name="Normal" xfId="0" builtinId="0"/>
    <cellStyle name="Normal 10" xfId="99" xr:uid="{00000000-0005-0000-0000-00004C000000}"/>
    <cellStyle name="Normal 11" xfId="100" xr:uid="{00000000-0005-0000-0000-00004D000000}"/>
    <cellStyle name="Normal 12" xfId="101" xr:uid="{00000000-0005-0000-0000-00004E000000}"/>
    <cellStyle name="Normal 13" xfId="102" xr:uid="{00000000-0005-0000-0000-00004F000000}"/>
    <cellStyle name="Normal 2" xfId="44" xr:uid="{00000000-0005-0000-0000-000050000000}"/>
    <cellStyle name="Normal 2 2" xfId="47" xr:uid="{00000000-0005-0000-0000-000051000000}"/>
    <cellStyle name="Normal 2 3" xfId="45" xr:uid="{00000000-0005-0000-0000-000052000000}"/>
    <cellStyle name="Normal 2 3 2" xfId="52" xr:uid="{00000000-0005-0000-0000-000053000000}"/>
    <cellStyle name="Normal 3" xfId="37" xr:uid="{00000000-0005-0000-0000-000054000000}"/>
    <cellStyle name="Normal 4" xfId="43" xr:uid="{00000000-0005-0000-0000-000055000000}"/>
    <cellStyle name="Normal 4 2" xfId="53" xr:uid="{00000000-0005-0000-0000-000056000000}"/>
    <cellStyle name="Normal 4 3" xfId="51" xr:uid="{00000000-0005-0000-0000-000057000000}"/>
    <cellStyle name="Normal 5" xfId="49" xr:uid="{00000000-0005-0000-0000-000058000000}"/>
    <cellStyle name="Normal 6" xfId="55" xr:uid="{00000000-0005-0000-0000-000059000000}"/>
    <cellStyle name="Normal 7" xfId="54" xr:uid="{00000000-0005-0000-0000-00005A000000}"/>
    <cellStyle name="Normal 8" xfId="97" xr:uid="{00000000-0005-0000-0000-00005B000000}"/>
    <cellStyle name="Normal 9" xfId="98" xr:uid="{00000000-0005-0000-0000-00005C000000}"/>
    <cellStyle name="Note" xfId="38" builtinId="10" customBuiltin="1"/>
    <cellStyle name="Note 2" xfId="70" xr:uid="{00000000-0005-0000-0000-00005E000000}"/>
    <cellStyle name="Output" xfId="39" builtinId="21" customBuiltin="1"/>
    <cellStyle name="Output 2" xfId="65" xr:uid="{00000000-0005-0000-0000-000060000000}"/>
    <cellStyle name="Percent" xfId="103" builtinId="5"/>
    <cellStyle name="Title" xfId="40" builtinId="15" customBuiltin="1"/>
    <cellStyle name="Title 2" xfId="56" xr:uid="{00000000-0005-0000-0000-000063000000}"/>
    <cellStyle name="Total" xfId="41" builtinId="25" customBuiltin="1"/>
    <cellStyle name="Total 2" xfId="72" xr:uid="{00000000-0005-0000-0000-000065000000}"/>
    <cellStyle name="Warning Text" xfId="42" builtinId="11" customBuiltin="1"/>
    <cellStyle name="Warning Text 2" xfId="69" xr:uid="{00000000-0005-0000-0000-00006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12"/>
  <sheetViews>
    <sheetView tabSelected="1" view="pageBreakPreview" zoomScale="80" zoomScaleNormal="80" zoomScaleSheetLayoutView="80" workbookViewId="0">
      <pane ySplit="4" topLeftCell="A5" activePane="bottomLeft" state="frozen"/>
      <selection pane="bottomLeft" activeCell="D2" sqref="D2:N2"/>
    </sheetView>
  </sheetViews>
  <sheetFormatPr defaultColWidth="9.6328125" defaultRowHeight="15.6" x14ac:dyDescent="0.25"/>
  <cols>
    <col min="1" max="1" width="7.453125" style="1" customWidth="1"/>
    <col min="2" max="3" width="16.453125" style="1" customWidth="1"/>
    <col min="4" max="4" width="100.26953125" style="84" customWidth="1"/>
    <col min="5" max="5" width="7.81640625" style="24" bestFit="1" customWidth="1"/>
    <col min="6" max="6" width="11.54296875" style="10" customWidth="1"/>
    <col min="7" max="7" width="20.08984375" style="10" customWidth="1"/>
    <col min="8" max="8" width="10.6328125" style="6" customWidth="1"/>
    <col min="9" max="9" width="15.08984375" style="6" bestFit="1" customWidth="1"/>
    <col min="10" max="10" width="15.6328125" style="6" bestFit="1" customWidth="1"/>
    <col min="11" max="11" width="12.36328125" style="6" bestFit="1" customWidth="1"/>
    <col min="12" max="12" width="14" style="6" bestFit="1" customWidth="1"/>
    <col min="13" max="13" width="8.81640625" style="6" bestFit="1" customWidth="1"/>
    <col min="14" max="14" width="13.81640625" style="21" customWidth="1"/>
    <col min="15" max="15" width="14.54296875" style="7" bestFit="1" customWidth="1"/>
    <col min="16" max="16" width="15.81640625" style="11" bestFit="1" customWidth="1"/>
    <col min="17" max="17" width="8.36328125" style="1" customWidth="1"/>
    <col min="18" max="18" width="9.6328125" style="1"/>
    <col min="19" max="19" width="10.36328125" style="1" bestFit="1" customWidth="1"/>
    <col min="20" max="20" width="9.6328125" style="1"/>
    <col min="21" max="21" width="9.6328125" style="14"/>
    <col min="22" max="16384" width="9.6328125" style="1"/>
  </cols>
  <sheetData>
    <row r="1" spans="1:25" ht="24.6" x14ac:dyDescent="0.25">
      <c r="A1" s="101" t="s">
        <v>7</v>
      </c>
      <c r="B1" s="102"/>
      <c r="C1" s="78"/>
      <c r="D1" s="105"/>
      <c r="E1" s="106"/>
      <c r="F1" s="106"/>
      <c r="G1" s="106"/>
      <c r="H1" s="106"/>
      <c r="I1" s="106"/>
      <c r="J1" s="106"/>
      <c r="K1" s="106"/>
      <c r="L1" s="106"/>
      <c r="M1" s="106"/>
      <c r="N1" s="107"/>
      <c r="O1" s="41" t="s">
        <v>0</v>
      </c>
      <c r="P1" s="42" t="s">
        <v>1</v>
      </c>
    </row>
    <row r="2" spans="1:25" ht="24.6" x14ac:dyDescent="0.25">
      <c r="A2" s="101" t="s">
        <v>8</v>
      </c>
      <c r="B2" s="102"/>
      <c r="C2" s="78"/>
      <c r="D2" s="105"/>
      <c r="E2" s="106"/>
      <c r="F2" s="106"/>
      <c r="G2" s="106"/>
      <c r="H2" s="106"/>
      <c r="I2" s="106"/>
      <c r="J2" s="106"/>
      <c r="K2" s="106"/>
      <c r="L2" s="106"/>
      <c r="M2" s="106"/>
      <c r="N2" s="107"/>
      <c r="O2" s="98" t="s">
        <v>28</v>
      </c>
      <c r="P2" s="97">
        <f>P211</f>
        <v>472101.40552757733</v>
      </c>
    </row>
    <row r="3" spans="1:25" ht="24.6" x14ac:dyDescent="0.25">
      <c r="A3" s="103" t="s">
        <v>6</v>
      </c>
      <c r="B3" s="104"/>
      <c r="C3" s="90"/>
      <c r="D3" s="108">
        <v>45042</v>
      </c>
      <c r="E3" s="106"/>
      <c r="F3" s="106"/>
      <c r="G3" s="106"/>
      <c r="H3" s="106"/>
      <c r="I3" s="106"/>
      <c r="J3" s="106"/>
      <c r="K3" s="106"/>
      <c r="L3" s="106"/>
      <c r="M3" s="106"/>
      <c r="N3" s="107"/>
      <c r="O3" s="98"/>
      <c r="P3" s="98"/>
    </row>
    <row r="4" spans="1:25" s="5" customFormat="1" ht="31.2" x14ac:dyDescent="0.25">
      <c r="A4" s="91" t="s">
        <v>22</v>
      </c>
      <c r="B4" s="91" t="s">
        <v>29</v>
      </c>
      <c r="C4" s="91" t="s">
        <v>59</v>
      </c>
      <c r="D4" s="92" t="s">
        <v>14</v>
      </c>
      <c r="E4" s="91" t="s">
        <v>15</v>
      </c>
      <c r="F4" s="92" t="s">
        <v>16</v>
      </c>
      <c r="G4" s="92" t="s">
        <v>17</v>
      </c>
      <c r="H4" s="93" t="s">
        <v>9</v>
      </c>
      <c r="I4" s="93" t="s">
        <v>11</v>
      </c>
      <c r="J4" s="93" t="s">
        <v>12</v>
      </c>
      <c r="K4" s="93" t="s">
        <v>18</v>
      </c>
      <c r="L4" s="93" t="s">
        <v>19</v>
      </c>
      <c r="M4" s="93" t="s">
        <v>20</v>
      </c>
      <c r="N4" s="94" t="s">
        <v>10</v>
      </c>
      <c r="O4" s="92" t="s">
        <v>2</v>
      </c>
      <c r="P4" s="93" t="s">
        <v>13</v>
      </c>
      <c r="Q4" s="4"/>
      <c r="R4" s="4"/>
      <c r="S4" s="4"/>
      <c r="T4" s="4"/>
      <c r="U4" s="15"/>
      <c r="V4" s="4"/>
      <c r="W4" s="4"/>
      <c r="X4" s="4"/>
      <c r="Y4" s="4"/>
    </row>
    <row r="5" spans="1:25" s="3" customFormat="1" x14ac:dyDescent="0.25">
      <c r="A5" s="28"/>
      <c r="B5" s="53"/>
      <c r="C5" s="53"/>
      <c r="D5" s="79" t="s">
        <v>30</v>
      </c>
      <c r="E5" s="23"/>
      <c r="F5" s="8"/>
      <c r="G5" s="25"/>
      <c r="H5" s="8"/>
      <c r="I5" s="8"/>
      <c r="J5" s="8"/>
      <c r="K5" s="8"/>
      <c r="L5" s="8"/>
      <c r="M5" s="8"/>
      <c r="N5" s="20"/>
      <c r="O5" s="8"/>
      <c r="P5" s="9">
        <f>SUM(O7:O18)</f>
        <v>5993.6</v>
      </c>
      <c r="Q5" s="2"/>
      <c r="R5" s="2"/>
      <c r="U5" s="16"/>
    </row>
    <row r="6" spans="1:25" s="3" customFormat="1" x14ac:dyDescent="0.25">
      <c r="A6" s="40" t="str">
        <f>IF(H6&lt;&gt;"",1+MAX($A5:A$6),"")</f>
        <v/>
      </c>
      <c r="B6" s="74"/>
      <c r="C6" s="85"/>
      <c r="D6" s="80"/>
      <c r="E6" s="17"/>
      <c r="F6" s="18"/>
      <c r="G6" s="26"/>
      <c r="H6" s="19"/>
      <c r="I6" s="19"/>
      <c r="J6" s="19"/>
      <c r="K6" s="19"/>
      <c r="L6" s="19"/>
      <c r="M6" s="19"/>
      <c r="N6" s="35" t="s">
        <v>21</v>
      </c>
      <c r="O6" s="36">
        <v>80</v>
      </c>
      <c r="P6" s="66"/>
      <c r="Q6" s="2"/>
      <c r="R6" s="2"/>
      <c r="U6" s="16"/>
    </row>
    <row r="7" spans="1:25" s="51" customFormat="1" x14ac:dyDescent="0.3">
      <c r="A7" s="40" t="str">
        <f>IF(H7&lt;&gt;"",1+MAX($A$6:A6),"")</f>
        <v/>
      </c>
      <c r="B7" s="109" t="s">
        <v>110</v>
      </c>
      <c r="C7" s="86" t="s">
        <v>60</v>
      </c>
      <c r="D7" s="95" t="s">
        <v>31</v>
      </c>
      <c r="E7" s="46"/>
      <c r="F7" s="47"/>
      <c r="G7" s="48"/>
      <c r="H7" s="49"/>
      <c r="I7" s="22"/>
      <c r="J7" s="22"/>
      <c r="K7" s="38"/>
      <c r="L7" s="22"/>
      <c r="M7" s="39"/>
      <c r="N7" s="13"/>
      <c r="O7" s="13"/>
      <c r="P7" s="66"/>
      <c r="Q7" s="50"/>
      <c r="R7" s="50"/>
      <c r="U7" s="52"/>
    </row>
    <row r="8" spans="1:25" s="51" customFormat="1" ht="31.2" x14ac:dyDescent="0.3">
      <c r="A8" s="40">
        <f>IF(H8&lt;&gt;"",1+MAX($A$6:A7),"")</f>
        <v>1</v>
      </c>
      <c r="B8" s="109"/>
      <c r="C8" s="86"/>
      <c r="D8" s="33" t="s">
        <v>100</v>
      </c>
      <c r="E8" s="46">
        <v>14</v>
      </c>
      <c r="F8" s="47">
        <v>0</v>
      </c>
      <c r="G8" s="48">
        <f t="shared" ref="G8:G17" si="0">(1+F8)*E8</f>
        <v>14</v>
      </c>
      <c r="H8" s="49" t="s">
        <v>3</v>
      </c>
      <c r="I8" s="96">
        <v>0</v>
      </c>
      <c r="J8" s="96">
        <f t="shared" ref="J8" si="1">I8*G8</f>
        <v>0</v>
      </c>
      <c r="K8" s="38">
        <v>2</v>
      </c>
      <c r="L8" s="22">
        <f>$O$6</f>
        <v>80</v>
      </c>
      <c r="M8" s="39">
        <f t="shared" ref="M8" si="2">K8*G8</f>
        <v>28</v>
      </c>
      <c r="N8" s="13">
        <f t="shared" ref="N8" si="3">M8*L8</f>
        <v>2240</v>
      </c>
      <c r="O8" s="13">
        <f t="shared" ref="O8" si="4">N8+J8</f>
        <v>2240</v>
      </c>
      <c r="P8" s="66"/>
      <c r="Q8" s="50"/>
      <c r="R8" s="50"/>
      <c r="U8" s="52"/>
    </row>
    <row r="9" spans="1:25" s="51" customFormat="1" ht="31.2" x14ac:dyDescent="0.3">
      <c r="A9" s="40">
        <f>IF(H9&lt;&gt;"",1+MAX($A$6:A8),"")</f>
        <v>2</v>
      </c>
      <c r="B9" s="109"/>
      <c r="C9" s="86"/>
      <c r="D9" s="33" t="s">
        <v>101</v>
      </c>
      <c r="E9" s="46">
        <v>9</v>
      </c>
      <c r="F9" s="47">
        <v>0</v>
      </c>
      <c r="G9" s="48">
        <f t="shared" si="0"/>
        <v>9</v>
      </c>
      <c r="H9" s="49" t="s">
        <v>3</v>
      </c>
      <c r="I9" s="96">
        <v>0</v>
      </c>
      <c r="J9" s="96">
        <f t="shared" ref="J9:J17" si="5">I9*G9</f>
        <v>0</v>
      </c>
      <c r="K9" s="38">
        <v>2</v>
      </c>
      <c r="L9" s="22">
        <f t="shared" ref="L9:L17" si="6">$O$6</f>
        <v>80</v>
      </c>
      <c r="M9" s="39">
        <f t="shared" ref="M9:M17" si="7">K9*G9</f>
        <v>18</v>
      </c>
      <c r="N9" s="13">
        <f t="shared" ref="N9:N17" si="8">M9*L9</f>
        <v>1440</v>
      </c>
      <c r="O9" s="13">
        <f t="shared" ref="O9:O17" si="9">N9+J9</f>
        <v>1440</v>
      </c>
      <c r="P9" s="66"/>
      <c r="Q9" s="50"/>
      <c r="R9" s="50"/>
      <c r="U9" s="52"/>
    </row>
    <row r="10" spans="1:25" s="51" customFormat="1" ht="31.2" x14ac:dyDescent="0.3">
      <c r="A10" s="40">
        <f>IF(H10&lt;&gt;"",1+MAX($A$6:A9),"")</f>
        <v>3</v>
      </c>
      <c r="B10" s="109"/>
      <c r="C10" s="86"/>
      <c r="D10" s="33" t="s">
        <v>102</v>
      </c>
      <c r="E10" s="46">
        <v>1</v>
      </c>
      <c r="F10" s="47">
        <v>0</v>
      </c>
      <c r="G10" s="48">
        <f t="shared" si="0"/>
        <v>1</v>
      </c>
      <c r="H10" s="49" t="s">
        <v>3</v>
      </c>
      <c r="I10" s="96">
        <v>0</v>
      </c>
      <c r="J10" s="96">
        <f t="shared" si="5"/>
        <v>0</v>
      </c>
      <c r="K10" s="38">
        <v>2</v>
      </c>
      <c r="L10" s="22">
        <f t="shared" si="6"/>
        <v>80</v>
      </c>
      <c r="M10" s="39">
        <f t="shared" si="7"/>
        <v>2</v>
      </c>
      <c r="N10" s="13">
        <f t="shared" si="8"/>
        <v>160</v>
      </c>
      <c r="O10" s="13">
        <f t="shared" si="9"/>
        <v>160</v>
      </c>
      <c r="P10" s="66"/>
      <c r="Q10" s="50"/>
      <c r="R10" s="50"/>
      <c r="U10" s="52"/>
    </row>
    <row r="11" spans="1:25" s="51" customFormat="1" ht="31.2" x14ac:dyDescent="0.3">
      <c r="A11" s="40">
        <f>IF(H11&lt;&gt;"",1+MAX($A$6:A10),"")</f>
        <v>4</v>
      </c>
      <c r="B11" s="109"/>
      <c r="C11" s="86"/>
      <c r="D11" s="33" t="s">
        <v>103</v>
      </c>
      <c r="E11" s="46">
        <v>1</v>
      </c>
      <c r="F11" s="47">
        <v>0</v>
      </c>
      <c r="G11" s="48">
        <f t="shared" si="0"/>
        <v>1</v>
      </c>
      <c r="H11" s="49" t="s">
        <v>3</v>
      </c>
      <c r="I11" s="96">
        <v>0</v>
      </c>
      <c r="J11" s="96">
        <f t="shared" si="5"/>
        <v>0</v>
      </c>
      <c r="K11" s="38">
        <v>1.87</v>
      </c>
      <c r="L11" s="22">
        <f t="shared" si="6"/>
        <v>80</v>
      </c>
      <c r="M11" s="39">
        <f t="shared" si="7"/>
        <v>1.87</v>
      </c>
      <c r="N11" s="13">
        <f t="shared" si="8"/>
        <v>149.60000000000002</v>
      </c>
      <c r="O11" s="13">
        <f t="shared" si="9"/>
        <v>149.60000000000002</v>
      </c>
      <c r="P11" s="66"/>
      <c r="Q11" s="50"/>
      <c r="R11" s="50"/>
      <c r="U11" s="52"/>
    </row>
    <row r="12" spans="1:25" s="51" customFormat="1" ht="31.2" x14ac:dyDescent="0.3">
      <c r="A12" s="40">
        <f>IF(H12&lt;&gt;"",1+MAX($A$6:A11),"")</f>
        <v>5</v>
      </c>
      <c r="B12" s="109"/>
      <c r="C12" s="86"/>
      <c r="D12" s="33" t="s">
        <v>104</v>
      </c>
      <c r="E12" s="46">
        <v>3</v>
      </c>
      <c r="F12" s="47">
        <v>0</v>
      </c>
      <c r="G12" s="48">
        <f t="shared" si="0"/>
        <v>3</v>
      </c>
      <c r="H12" s="49" t="s">
        <v>3</v>
      </c>
      <c r="I12" s="96">
        <v>0</v>
      </c>
      <c r="J12" s="96">
        <f t="shared" si="5"/>
        <v>0</v>
      </c>
      <c r="K12" s="38">
        <v>1.5</v>
      </c>
      <c r="L12" s="22">
        <f t="shared" si="6"/>
        <v>80</v>
      </c>
      <c r="M12" s="39">
        <f t="shared" si="7"/>
        <v>4.5</v>
      </c>
      <c r="N12" s="13">
        <f t="shared" si="8"/>
        <v>360</v>
      </c>
      <c r="O12" s="13">
        <f t="shared" si="9"/>
        <v>360</v>
      </c>
      <c r="P12" s="66"/>
      <c r="Q12" s="50"/>
      <c r="R12" s="50"/>
      <c r="U12" s="52"/>
    </row>
    <row r="13" spans="1:25" s="51" customFormat="1" ht="31.2" x14ac:dyDescent="0.3">
      <c r="A13" s="40">
        <f>IF(H13&lt;&gt;"",1+MAX($A$6:A12),"")</f>
        <v>6</v>
      </c>
      <c r="B13" s="109"/>
      <c r="C13" s="86"/>
      <c r="D13" s="33" t="s">
        <v>105</v>
      </c>
      <c r="E13" s="46">
        <v>2</v>
      </c>
      <c r="F13" s="47">
        <v>0</v>
      </c>
      <c r="G13" s="48">
        <f t="shared" si="0"/>
        <v>2</v>
      </c>
      <c r="H13" s="49" t="s">
        <v>3</v>
      </c>
      <c r="I13" s="96">
        <v>0</v>
      </c>
      <c r="J13" s="96">
        <f t="shared" si="5"/>
        <v>0</v>
      </c>
      <c r="K13" s="38">
        <v>2</v>
      </c>
      <c r="L13" s="22">
        <f t="shared" si="6"/>
        <v>80</v>
      </c>
      <c r="M13" s="39">
        <f t="shared" si="7"/>
        <v>4</v>
      </c>
      <c r="N13" s="13">
        <f t="shared" si="8"/>
        <v>320</v>
      </c>
      <c r="O13" s="13">
        <f t="shared" si="9"/>
        <v>320</v>
      </c>
      <c r="P13" s="66"/>
      <c r="Q13" s="50"/>
      <c r="R13" s="50"/>
      <c r="U13" s="52"/>
    </row>
    <row r="14" spans="1:25" s="51" customFormat="1" ht="31.2" x14ac:dyDescent="0.3">
      <c r="A14" s="40">
        <f>IF(H14&lt;&gt;"",1+MAX($A$6:A13),"")</f>
        <v>7</v>
      </c>
      <c r="B14" s="109"/>
      <c r="C14" s="86"/>
      <c r="D14" s="33" t="s">
        <v>106</v>
      </c>
      <c r="E14" s="46">
        <v>3</v>
      </c>
      <c r="F14" s="47">
        <v>0</v>
      </c>
      <c r="G14" s="48">
        <f t="shared" si="0"/>
        <v>3</v>
      </c>
      <c r="H14" s="49" t="s">
        <v>3</v>
      </c>
      <c r="I14" s="96">
        <v>0</v>
      </c>
      <c r="J14" s="96">
        <f t="shared" si="5"/>
        <v>0</v>
      </c>
      <c r="K14" s="38">
        <v>1.87</v>
      </c>
      <c r="L14" s="22">
        <f t="shared" si="6"/>
        <v>80</v>
      </c>
      <c r="M14" s="39">
        <f t="shared" si="7"/>
        <v>5.61</v>
      </c>
      <c r="N14" s="13">
        <f t="shared" si="8"/>
        <v>448.8</v>
      </c>
      <c r="O14" s="13">
        <f t="shared" si="9"/>
        <v>448.8</v>
      </c>
      <c r="P14" s="66"/>
      <c r="Q14" s="50"/>
      <c r="R14" s="50"/>
      <c r="U14" s="52"/>
    </row>
    <row r="15" spans="1:25" s="51" customFormat="1" ht="31.2" x14ac:dyDescent="0.3">
      <c r="A15" s="40">
        <f>IF(H15&lt;&gt;"",1+MAX($A$6:A14),"")</f>
        <v>8</v>
      </c>
      <c r="B15" s="109"/>
      <c r="C15" s="86"/>
      <c r="D15" s="33" t="s">
        <v>107</v>
      </c>
      <c r="E15" s="46">
        <v>2</v>
      </c>
      <c r="F15" s="47">
        <v>0</v>
      </c>
      <c r="G15" s="48">
        <f t="shared" si="0"/>
        <v>2</v>
      </c>
      <c r="H15" s="49" t="s">
        <v>3</v>
      </c>
      <c r="I15" s="96">
        <v>0</v>
      </c>
      <c r="J15" s="96">
        <f t="shared" si="5"/>
        <v>0</v>
      </c>
      <c r="K15" s="38">
        <v>1.87</v>
      </c>
      <c r="L15" s="22">
        <f t="shared" si="6"/>
        <v>80</v>
      </c>
      <c r="M15" s="39">
        <f t="shared" si="7"/>
        <v>3.74</v>
      </c>
      <c r="N15" s="13">
        <f t="shared" si="8"/>
        <v>299.20000000000005</v>
      </c>
      <c r="O15" s="13">
        <f t="shared" si="9"/>
        <v>299.20000000000005</v>
      </c>
      <c r="P15" s="66"/>
      <c r="Q15" s="50"/>
      <c r="R15" s="50"/>
      <c r="U15" s="52"/>
    </row>
    <row r="16" spans="1:25" s="51" customFormat="1" ht="31.2" x14ac:dyDescent="0.3">
      <c r="A16" s="40">
        <f>IF(H16&lt;&gt;"",1+MAX($A$6:A15),"")</f>
        <v>9</v>
      </c>
      <c r="B16" s="109"/>
      <c r="C16" s="86"/>
      <c r="D16" s="33" t="s">
        <v>108</v>
      </c>
      <c r="E16" s="46">
        <v>2</v>
      </c>
      <c r="F16" s="47">
        <v>0</v>
      </c>
      <c r="G16" s="48">
        <f t="shared" si="0"/>
        <v>2</v>
      </c>
      <c r="H16" s="49" t="s">
        <v>3</v>
      </c>
      <c r="I16" s="96">
        <v>0</v>
      </c>
      <c r="J16" s="96">
        <f t="shared" si="5"/>
        <v>0</v>
      </c>
      <c r="K16" s="38">
        <v>2.4</v>
      </c>
      <c r="L16" s="22">
        <f t="shared" si="6"/>
        <v>80</v>
      </c>
      <c r="M16" s="39">
        <f t="shared" si="7"/>
        <v>4.8</v>
      </c>
      <c r="N16" s="13">
        <f t="shared" si="8"/>
        <v>384</v>
      </c>
      <c r="O16" s="13">
        <f t="shared" si="9"/>
        <v>384</v>
      </c>
      <c r="P16" s="66"/>
      <c r="Q16" s="50"/>
      <c r="R16" s="50"/>
      <c r="U16" s="52"/>
    </row>
    <row r="17" spans="1:21" s="51" customFormat="1" ht="31.2" x14ac:dyDescent="0.3">
      <c r="A17" s="40">
        <f>IF(H17&lt;&gt;"",1+MAX($A$6:A16),"")</f>
        <v>10</v>
      </c>
      <c r="B17" s="109"/>
      <c r="C17" s="86"/>
      <c r="D17" s="33" t="s">
        <v>109</v>
      </c>
      <c r="E17" s="46">
        <v>1</v>
      </c>
      <c r="F17" s="47">
        <v>0</v>
      </c>
      <c r="G17" s="48">
        <f t="shared" si="0"/>
        <v>1</v>
      </c>
      <c r="H17" s="49" t="s">
        <v>3</v>
      </c>
      <c r="I17" s="96">
        <v>0</v>
      </c>
      <c r="J17" s="96">
        <f t="shared" si="5"/>
        <v>0</v>
      </c>
      <c r="K17" s="38">
        <v>2.4</v>
      </c>
      <c r="L17" s="22">
        <f t="shared" si="6"/>
        <v>80</v>
      </c>
      <c r="M17" s="39">
        <f t="shared" si="7"/>
        <v>2.4</v>
      </c>
      <c r="N17" s="13">
        <f t="shared" si="8"/>
        <v>192</v>
      </c>
      <c r="O17" s="13">
        <f t="shared" si="9"/>
        <v>192</v>
      </c>
      <c r="P17" s="66"/>
      <c r="Q17" s="50"/>
      <c r="R17" s="50"/>
      <c r="U17" s="52"/>
    </row>
    <row r="18" spans="1:21" s="51" customFormat="1" x14ac:dyDescent="0.3">
      <c r="A18" s="40" t="str">
        <f>IF(H18&lt;&gt;"",1+MAX($A$6:A17),"")</f>
        <v/>
      </c>
      <c r="B18" s="76"/>
      <c r="C18" s="86"/>
      <c r="D18" s="33"/>
      <c r="E18" s="46"/>
      <c r="F18" s="47"/>
      <c r="G18" s="48"/>
      <c r="H18" s="49"/>
      <c r="I18" s="22"/>
      <c r="J18" s="22"/>
      <c r="K18" s="38"/>
      <c r="L18" s="22"/>
      <c r="M18" s="39"/>
      <c r="N18" s="13"/>
      <c r="O18" s="13"/>
      <c r="P18" s="66"/>
      <c r="Q18" s="50"/>
      <c r="R18" s="50"/>
      <c r="U18" s="52"/>
    </row>
    <row r="19" spans="1:21" s="3" customFormat="1" x14ac:dyDescent="0.25">
      <c r="A19" s="28"/>
      <c r="B19" s="53"/>
      <c r="C19" s="53"/>
      <c r="D19" s="79" t="s">
        <v>76</v>
      </c>
      <c r="E19" s="23"/>
      <c r="F19" s="8"/>
      <c r="G19" s="25"/>
      <c r="H19" s="8"/>
      <c r="I19" s="8"/>
      <c r="J19" s="8"/>
      <c r="K19" s="8"/>
      <c r="L19" s="8"/>
      <c r="M19" s="8"/>
      <c r="N19" s="20"/>
      <c r="O19" s="8"/>
      <c r="P19" s="9">
        <f>SUM(O21:O205)</f>
        <v>346612.96628070815</v>
      </c>
      <c r="Q19" s="2"/>
      <c r="R19" s="2"/>
      <c r="U19" s="16"/>
    </row>
    <row r="20" spans="1:21" s="3" customFormat="1" x14ac:dyDescent="0.25">
      <c r="A20" s="40" t="str">
        <f>IF(H20&lt;&gt;"",1+MAX($A$6:A19),"")</f>
        <v/>
      </c>
      <c r="B20" s="74"/>
      <c r="C20" s="85"/>
      <c r="D20" s="80"/>
      <c r="E20" s="17"/>
      <c r="F20" s="18"/>
      <c r="G20" s="26"/>
      <c r="H20" s="19"/>
      <c r="I20" s="19"/>
      <c r="J20" s="19"/>
      <c r="K20" s="19"/>
      <c r="L20" s="19"/>
      <c r="M20" s="19"/>
      <c r="N20" s="35" t="s">
        <v>21</v>
      </c>
      <c r="O20" s="36">
        <v>102</v>
      </c>
      <c r="P20" s="66"/>
      <c r="Q20" s="2"/>
      <c r="R20" s="2"/>
      <c r="U20" s="16"/>
    </row>
    <row r="21" spans="1:21" s="51" customFormat="1" x14ac:dyDescent="0.3">
      <c r="A21" s="40" t="str">
        <f>IF(H21&lt;&gt;"",1+MAX($A$6:A20),"")</f>
        <v/>
      </c>
      <c r="B21" s="109" t="s">
        <v>198</v>
      </c>
      <c r="C21" s="86" t="s">
        <v>61</v>
      </c>
      <c r="D21" s="95" t="s">
        <v>58</v>
      </c>
      <c r="E21" s="46"/>
      <c r="F21" s="47"/>
      <c r="G21" s="48"/>
      <c r="H21" s="49"/>
      <c r="I21" s="22"/>
      <c r="J21" s="22"/>
      <c r="K21" s="38"/>
      <c r="L21" s="22"/>
      <c r="M21" s="39"/>
      <c r="N21" s="13"/>
      <c r="O21" s="13"/>
      <c r="P21" s="66"/>
      <c r="Q21" s="50"/>
      <c r="R21" s="50"/>
      <c r="U21" s="52"/>
    </row>
    <row r="22" spans="1:21" s="51" customFormat="1" x14ac:dyDescent="0.3">
      <c r="A22" s="40" t="str">
        <f>IF(H22&lt;&gt;"",1+MAX($A$6:A21),"")</f>
        <v/>
      </c>
      <c r="B22" s="109"/>
      <c r="C22" s="89" t="s">
        <v>111</v>
      </c>
      <c r="D22" s="77" t="s">
        <v>112</v>
      </c>
      <c r="E22" s="46"/>
      <c r="F22" s="47"/>
      <c r="G22" s="48"/>
      <c r="H22" s="49"/>
      <c r="I22" s="22"/>
      <c r="J22" s="22"/>
      <c r="K22" s="38"/>
      <c r="L22" s="22"/>
      <c r="M22" s="39"/>
      <c r="N22" s="13"/>
      <c r="O22" s="13"/>
      <c r="P22" s="66"/>
      <c r="Q22" s="50"/>
      <c r="R22" s="50"/>
      <c r="U22" s="52"/>
    </row>
    <row r="23" spans="1:21" s="51" customFormat="1" x14ac:dyDescent="0.3">
      <c r="A23" s="40" t="str">
        <f>IF(H23&lt;&gt;"",1+MAX($A$6:A22),"")</f>
        <v/>
      </c>
      <c r="B23" s="109"/>
      <c r="C23" s="86"/>
      <c r="D23" s="77" t="s">
        <v>113</v>
      </c>
      <c r="E23" s="46"/>
      <c r="F23" s="47"/>
      <c r="G23" s="48"/>
      <c r="H23" s="49"/>
      <c r="I23" s="22"/>
      <c r="J23" s="22"/>
      <c r="K23" s="38"/>
      <c r="L23" s="22"/>
      <c r="M23" s="39"/>
      <c r="N23" s="13"/>
      <c r="O23" s="13"/>
      <c r="P23" s="66"/>
      <c r="Q23" s="50"/>
      <c r="R23" s="50"/>
      <c r="U23" s="52"/>
    </row>
    <row r="24" spans="1:21" s="51" customFormat="1" x14ac:dyDescent="0.3">
      <c r="A24" s="40">
        <f>IF(H24&lt;&gt;"",1+MAX($A$6:A23),"")</f>
        <v>11</v>
      </c>
      <c r="B24" s="109"/>
      <c r="C24" s="86"/>
      <c r="D24" s="33" t="s">
        <v>114</v>
      </c>
      <c r="E24" s="46">
        <v>200</v>
      </c>
      <c r="F24" s="47">
        <v>0</v>
      </c>
      <c r="G24" s="48">
        <f>(1+F24)*E24</f>
        <v>200</v>
      </c>
      <c r="H24" s="49" t="s">
        <v>4</v>
      </c>
      <c r="I24" s="22">
        <v>1.78</v>
      </c>
      <c r="J24" s="22">
        <f t="shared" ref="J24" si="10">I24*G24</f>
        <v>356</v>
      </c>
      <c r="K24" s="38">
        <v>3.4000000000000002E-2</v>
      </c>
      <c r="L24" s="22">
        <f>$O$20</f>
        <v>102</v>
      </c>
      <c r="M24" s="39">
        <f t="shared" ref="M24" si="11">K24*G24</f>
        <v>6.8000000000000007</v>
      </c>
      <c r="N24" s="13">
        <f t="shared" ref="N24" si="12">M24*L24</f>
        <v>693.6</v>
      </c>
      <c r="O24" s="13">
        <f t="shared" ref="O24" si="13">N24+J24</f>
        <v>1049.5999999999999</v>
      </c>
      <c r="P24" s="66"/>
      <c r="Q24" s="50"/>
      <c r="R24" s="50"/>
      <c r="U24" s="52"/>
    </row>
    <row r="25" spans="1:21" s="51" customFormat="1" x14ac:dyDescent="0.3">
      <c r="A25" s="40" t="str">
        <f>IF(H25&lt;&gt;"",1+MAX($A$6:A24),"")</f>
        <v/>
      </c>
      <c r="B25" s="109"/>
      <c r="C25" s="86"/>
      <c r="D25" s="33"/>
      <c r="E25" s="46"/>
      <c r="F25" s="47"/>
      <c r="G25" s="48"/>
      <c r="H25" s="49"/>
      <c r="I25" s="22"/>
      <c r="J25" s="22"/>
      <c r="K25" s="38"/>
      <c r="L25" s="22"/>
      <c r="M25" s="39"/>
      <c r="N25" s="13"/>
      <c r="O25" s="13"/>
      <c r="P25" s="66"/>
      <c r="Q25" s="50"/>
      <c r="R25" s="50"/>
      <c r="U25" s="52"/>
    </row>
    <row r="26" spans="1:21" s="51" customFormat="1" x14ac:dyDescent="0.3">
      <c r="A26" s="40" t="str">
        <f>IF(H26&lt;&gt;"",1+MAX($A$6:A25),"")</f>
        <v/>
      </c>
      <c r="B26" s="109"/>
      <c r="C26" s="86"/>
      <c r="D26" s="77" t="s">
        <v>115</v>
      </c>
      <c r="E26" s="46"/>
      <c r="F26" s="47"/>
      <c r="G26" s="48"/>
      <c r="H26" s="49"/>
      <c r="I26" s="22"/>
      <c r="J26" s="22"/>
      <c r="K26" s="38"/>
      <c r="L26" s="22"/>
      <c r="M26" s="39"/>
      <c r="N26" s="13"/>
      <c r="O26" s="13"/>
      <c r="P26" s="66"/>
      <c r="Q26" s="50"/>
      <c r="R26" s="50"/>
      <c r="U26" s="52"/>
    </row>
    <row r="27" spans="1:21" s="51" customFormat="1" x14ac:dyDescent="0.3">
      <c r="A27" s="40">
        <f>IF(H27&lt;&gt;"",1+MAX($A$6:A26),"")</f>
        <v>12</v>
      </c>
      <c r="B27" s="109"/>
      <c r="C27" s="86"/>
      <c r="D27" s="33" t="s">
        <v>199</v>
      </c>
      <c r="E27" s="46">
        <f>(15*0.5*1.5)/27</f>
        <v>0.41666666666666669</v>
      </c>
      <c r="F27" s="47">
        <v>0</v>
      </c>
      <c r="G27" s="48">
        <f>(1+F27)*E27</f>
        <v>0.41666666666666669</v>
      </c>
      <c r="H27" s="49" t="s">
        <v>116</v>
      </c>
      <c r="I27" s="96">
        <v>0</v>
      </c>
      <c r="J27" s="96">
        <f t="shared" ref="J27:J28" si="14">I27*G27</f>
        <v>0</v>
      </c>
      <c r="K27" s="38">
        <v>0.78900000000000003</v>
      </c>
      <c r="L27" s="22">
        <f t="shared" ref="L27:L28" si="15">$O$20</f>
        <v>102</v>
      </c>
      <c r="M27" s="39">
        <f t="shared" ref="M27:M28" si="16">K27*G27</f>
        <v>0.32875000000000004</v>
      </c>
      <c r="N27" s="13">
        <f t="shared" ref="N27:N28" si="17">M27*L27</f>
        <v>33.532500000000006</v>
      </c>
      <c r="O27" s="13">
        <f t="shared" ref="O27:O28" si="18">N27+J27</f>
        <v>33.532500000000006</v>
      </c>
      <c r="P27" s="66"/>
      <c r="Q27" s="50"/>
      <c r="R27" s="50"/>
      <c r="U27" s="52"/>
    </row>
    <row r="28" spans="1:21" s="51" customFormat="1" x14ac:dyDescent="0.3">
      <c r="A28" s="40">
        <f>IF(H28&lt;&gt;"",1+MAX($A$6:A27),"")</f>
        <v>13</v>
      </c>
      <c r="B28" s="109"/>
      <c r="C28" s="86"/>
      <c r="D28" s="33" t="s">
        <v>200</v>
      </c>
      <c r="E28" s="46">
        <f>(85*0.6667*1.5)/27</f>
        <v>3.1483055555555555</v>
      </c>
      <c r="F28" s="47">
        <v>0</v>
      </c>
      <c r="G28" s="48">
        <f>(1+F28)*E28</f>
        <v>3.1483055555555555</v>
      </c>
      <c r="H28" s="49" t="s">
        <v>116</v>
      </c>
      <c r="I28" s="96">
        <v>0</v>
      </c>
      <c r="J28" s="96">
        <f t="shared" si="14"/>
        <v>0</v>
      </c>
      <c r="K28" s="38">
        <v>0.78900000000000003</v>
      </c>
      <c r="L28" s="22">
        <f t="shared" si="15"/>
        <v>102</v>
      </c>
      <c r="M28" s="39">
        <f t="shared" si="16"/>
        <v>2.4840130833333336</v>
      </c>
      <c r="N28" s="13">
        <f t="shared" si="17"/>
        <v>253.36933450000004</v>
      </c>
      <c r="O28" s="13">
        <f t="shared" si="18"/>
        <v>253.36933450000004</v>
      </c>
      <c r="P28" s="66"/>
      <c r="Q28" s="50"/>
      <c r="R28" s="50"/>
      <c r="U28" s="52"/>
    </row>
    <row r="29" spans="1:21" s="51" customFormat="1" x14ac:dyDescent="0.3">
      <c r="A29" s="40" t="str">
        <f>IF(H29&lt;&gt;"",1+MAX($A$6:A28),"")</f>
        <v/>
      </c>
      <c r="B29" s="109"/>
      <c r="C29" s="86"/>
      <c r="D29" s="33"/>
      <c r="E29" s="46"/>
      <c r="F29" s="47"/>
      <c r="G29" s="48"/>
      <c r="H29" s="49"/>
      <c r="I29" s="22"/>
      <c r="J29" s="22"/>
      <c r="K29" s="38"/>
      <c r="L29" s="22"/>
      <c r="M29" s="39"/>
      <c r="N29" s="13"/>
      <c r="O29" s="13"/>
      <c r="P29" s="66"/>
      <c r="Q29" s="50"/>
      <c r="R29" s="50"/>
      <c r="U29" s="52"/>
    </row>
    <row r="30" spans="1:21" s="51" customFormat="1" x14ac:dyDescent="0.3">
      <c r="A30" s="40" t="str">
        <f>IF(H30&lt;&gt;"",1+MAX($A$6:A29),"")</f>
        <v/>
      </c>
      <c r="B30" s="109"/>
      <c r="C30" s="86"/>
      <c r="D30" s="77" t="s">
        <v>117</v>
      </c>
      <c r="E30" s="46"/>
      <c r="F30" s="47"/>
      <c r="G30" s="48"/>
      <c r="H30" s="49"/>
      <c r="I30" s="22"/>
      <c r="J30" s="22"/>
      <c r="K30" s="38"/>
      <c r="L30" s="22"/>
      <c r="M30" s="39"/>
      <c r="N30" s="13"/>
      <c r="O30" s="13"/>
      <c r="P30" s="66"/>
      <c r="Q30" s="50"/>
      <c r="R30" s="50"/>
      <c r="U30" s="52"/>
    </row>
    <row r="31" spans="1:21" s="51" customFormat="1" x14ac:dyDescent="0.3">
      <c r="A31" s="40">
        <f>IF(H31&lt;&gt;"",1+MAX($A$6:A30),"")</f>
        <v>14</v>
      </c>
      <c r="B31" s="109"/>
      <c r="C31" s="86"/>
      <c r="D31" s="33" t="s">
        <v>201</v>
      </c>
      <c r="E31" s="46">
        <f>(11.25-(3.1428*0.25*0.25*15))/27</f>
        <v>0.30754166666666666</v>
      </c>
      <c r="F31" s="47">
        <v>0.05</v>
      </c>
      <c r="G31" s="48">
        <f>(1+F31)*E31</f>
        <v>0.32291874999999998</v>
      </c>
      <c r="H31" s="49" t="s">
        <v>116</v>
      </c>
      <c r="I31" s="22">
        <v>375</v>
      </c>
      <c r="J31" s="22">
        <f t="shared" ref="J31:J32" si="19">I31*G31</f>
        <v>121.09453124999999</v>
      </c>
      <c r="K31" s="38">
        <v>2.4</v>
      </c>
      <c r="L31" s="22">
        <f t="shared" ref="L31:L32" si="20">$O$20</f>
        <v>102</v>
      </c>
      <c r="M31" s="39">
        <f t="shared" ref="M31:M32" si="21">K31*G31</f>
        <v>0.77500499999999994</v>
      </c>
      <c r="N31" s="13">
        <f t="shared" ref="N31:N32" si="22">M31*L31</f>
        <v>79.050509999999989</v>
      </c>
      <c r="O31" s="13">
        <f t="shared" ref="O31:O32" si="23">N31+J31</f>
        <v>200.14504124999996</v>
      </c>
      <c r="P31" s="66"/>
      <c r="Q31" s="50"/>
      <c r="R31" s="50"/>
      <c r="U31" s="52"/>
    </row>
    <row r="32" spans="1:21" s="51" customFormat="1" x14ac:dyDescent="0.3">
      <c r="A32" s="40">
        <f>IF(H32&lt;&gt;"",1+MAX($A$6:A31),"")</f>
        <v>15</v>
      </c>
      <c r="B32" s="109"/>
      <c r="C32" s="86"/>
      <c r="D32" s="33" t="s">
        <v>202</v>
      </c>
      <c r="E32" s="46">
        <f>(85-(3.1428*0.3333*0.3333*85))/27</f>
        <v>2.0490346704881484</v>
      </c>
      <c r="F32" s="47">
        <v>0.05</v>
      </c>
      <c r="G32" s="48">
        <f>(1+F32)*E32</f>
        <v>2.1514864040125561</v>
      </c>
      <c r="H32" s="49" t="s">
        <v>116</v>
      </c>
      <c r="I32" s="22">
        <v>375</v>
      </c>
      <c r="J32" s="22">
        <f t="shared" si="19"/>
        <v>806.80740150470854</v>
      </c>
      <c r="K32" s="38">
        <v>2.4</v>
      </c>
      <c r="L32" s="22">
        <f t="shared" si="20"/>
        <v>102</v>
      </c>
      <c r="M32" s="39">
        <f t="shared" si="21"/>
        <v>5.1635673696301341</v>
      </c>
      <c r="N32" s="13">
        <f t="shared" si="22"/>
        <v>526.68387170227368</v>
      </c>
      <c r="O32" s="13">
        <f t="shared" si="23"/>
        <v>1333.4912732069822</v>
      </c>
      <c r="P32" s="66"/>
      <c r="Q32" s="50"/>
      <c r="R32" s="50"/>
      <c r="U32" s="52"/>
    </row>
    <row r="33" spans="1:21" s="51" customFormat="1" x14ac:dyDescent="0.3">
      <c r="A33" s="40" t="str">
        <f>IF(H33&lt;&gt;"",1+MAX($A$6:A32),"")</f>
        <v/>
      </c>
      <c r="B33" s="109"/>
      <c r="C33" s="86"/>
      <c r="D33" s="33"/>
      <c r="E33" s="46"/>
      <c r="F33" s="47"/>
      <c r="G33" s="48"/>
      <c r="H33" s="49"/>
      <c r="I33" s="22"/>
      <c r="J33" s="22"/>
      <c r="K33" s="38"/>
      <c r="L33" s="22"/>
      <c r="M33" s="39"/>
      <c r="N33" s="13"/>
      <c r="O33" s="13"/>
      <c r="P33" s="66"/>
      <c r="Q33" s="50"/>
      <c r="R33" s="50"/>
      <c r="U33" s="52"/>
    </row>
    <row r="34" spans="1:21" s="51" customFormat="1" x14ac:dyDescent="0.3">
      <c r="A34" s="40" t="str">
        <f>IF(H34&lt;&gt;"",1+MAX($A$6:A33),"")</f>
        <v/>
      </c>
      <c r="B34" s="109"/>
      <c r="C34" s="86" t="s">
        <v>62</v>
      </c>
      <c r="D34" s="95" t="s">
        <v>63</v>
      </c>
      <c r="E34" s="46"/>
      <c r="F34" s="47"/>
      <c r="G34" s="48"/>
      <c r="H34" s="49"/>
      <c r="I34" s="22"/>
      <c r="J34" s="22"/>
      <c r="K34" s="38"/>
      <c r="L34" s="22"/>
      <c r="M34" s="39"/>
      <c r="N34" s="13"/>
      <c r="O34" s="13"/>
      <c r="P34" s="66"/>
      <c r="Q34" s="50"/>
      <c r="R34" s="50"/>
      <c r="U34" s="52"/>
    </row>
    <row r="35" spans="1:21" s="51" customFormat="1" x14ac:dyDescent="0.3">
      <c r="A35" s="40">
        <f>IF(H35&lt;&gt;"",1+MAX($A$6:A34),"")</f>
        <v>16</v>
      </c>
      <c r="B35" s="109"/>
      <c r="C35" s="86"/>
      <c r="D35" s="33" t="s">
        <v>42</v>
      </c>
      <c r="E35" s="46">
        <v>54</v>
      </c>
      <c r="F35" s="47">
        <v>0</v>
      </c>
      <c r="G35" s="48">
        <f t="shared" ref="G35:G47" si="24">(1+F35)*E35</f>
        <v>54</v>
      </c>
      <c r="H35" s="49" t="s">
        <v>3</v>
      </c>
      <c r="I35" s="22">
        <v>41.241199999999999</v>
      </c>
      <c r="J35" s="22">
        <f t="shared" ref="J35:J36" si="25">I35*G35</f>
        <v>2227.0248000000001</v>
      </c>
      <c r="K35" s="38">
        <v>0.35499999999999998</v>
      </c>
      <c r="L35" s="22">
        <f t="shared" ref="L35:L47" si="26">$O$20</f>
        <v>102</v>
      </c>
      <c r="M35" s="39">
        <f t="shared" ref="M35:M47" si="27">K35*G35</f>
        <v>19.169999999999998</v>
      </c>
      <c r="N35" s="13">
        <f t="shared" ref="N35:N47" si="28">M35*L35</f>
        <v>1955.34</v>
      </c>
      <c r="O35" s="13">
        <f t="shared" ref="O35:O47" si="29">N35+J35</f>
        <v>4182.3648000000003</v>
      </c>
      <c r="P35" s="66"/>
      <c r="Q35" s="50"/>
      <c r="R35" s="50"/>
      <c r="U35" s="52"/>
    </row>
    <row r="36" spans="1:21" s="51" customFormat="1" x14ac:dyDescent="0.3">
      <c r="A36" s="40">
        <f>IF(H36&lt;&gt;"",1+MAX($A$6:A35),"")</f>
        <v>17</v>
      </c>
      <c r="B36" s="109"/>
      <c r="C36" s="86"/>
      <c r="D36" s="33" t="s">
        <v>118</v>
      </c>
      <c r="E36" s="46">
        <v>4</v>
      </c>
      <c r="F36" s="47">
        <v>0</v>
      </c>
      <c r="G36" s="48">
        <f t="shared" si="24"/>
        <v>4</v>
      </c>
      <c r="H36" s="49" t="s">
        <v>3</v>
      </c>
      <c r="I36" s="22">
        <v>78.378299999999982</v>
      </c>
      <c r="J36" s="22">
        <f t="shared" si="25"/>
        <v>313.51319999999993</v>
      </c>
      <c r="K36" s="38">
        <v>0.72599999999999998</v>
      </c>
      <c r="L36" s="22">
        <f t="shared" si="26"/>
        <v>102</v>
      </c>
      <c r="M36" s="39">
        <f t="shared" si="27"/>
        <v>2.9039999999999999</v>
      </c>
      <c r="N36" s="13">
        <f t="shared" si="28"/>
        <v>296.20799999999997</v>
      </c>
      <c r="O36" s="13">
        <f t="shared" si="29"/>
        <v>609.72119999999995</v>
      </c>
      <c r="P36" s="66"/>
      <c r="Q36" s="50"/>
      <c r="R36" s="50"/>
      <c r="U36" s="52"/>
    </row>
    <row r="37" spans="1:21" s="51" customFormat="1" x14ac:dyDescent="0.3">
      <c r="A37" s="40">
        <f>IF(H37&lt;&gt;"",1+MAX($A$6:A36),"")</f>
        <v>18</v>
      </c>
      <c r="B37" s="109"/>
      <c r="C37" s="86"/>
      <c r="D37" s="33" t="s">
        <v>119</v>
      </c>
      <c r="E37" s="46">
        <v>4</v>
      </c>
      <c r="F37" s="47">
        <v>0</v>
      </c>
      <c r="G37" s="48">
        <f t="shared" si="24"/>
        <v>4</v>
      </c>
      <c r="H37" s="49" t="s">
        <v>3</v>
      </c>
      <c r="I37" s="22">
        <v>54.5</v>
      </c>
      <c r="J37" s="22">
        <f t="shared" ref="J37:J47" si="30">I37*G37</f>
        <v>218</v>
      </c>
      <c r="K37" s="38">
        <v>0.66</v>
      </c>
      <c r="L37" s="22">
        <f t="shared" si="26"/>
        <v>102</v>
      </c>
      <c r="M37" s="39">
        <f t="shared" si="27"/>
        <v>2.64</v>
      </c>
      <c r="N37" s="13">
        <f t="shared" si="28"/>
        <v>269.28000000000003</v>
      </c>
      <c r="O37" s="13">
        <f t="shared" si="29"/>
        <v>487.28000000000003</v>
      </c>
      <c r="P37" s="66"/>
      <c r="Q37" s="50"/>
      <c r="R37" s="50"/>
      <c r="U37" s="52"/>
    </row>
    <row r="38" spans="1:21" s="51" customFormat="1" x14ac:dyDescent="0.3">
      <c r="A38" s="40">
        <f>IF(H38&lt;&gt;"",1+MAX($A$6:A37),"")</f>
        <v>19</v>
      </c>
      <c r="B38" s="109"/>
      <c r="C38" s="86"/>
      <c r="D38" s="33" t="s">
        <v>120</v>
      </c>
      <c r="E38" s="46">
        <v>26</v>
      </c>
      <c r="F38" s="47">
        <v>0</v>
      </c>
      <c r="G38" s="48">
        <f t="shared" si="24"/>
        <v>26</v>
      </c>
      <c r="H38" s="49" t="s">
        <v>3</v>
      </c>
      <c r="I38" s="22">
        <v>136</v>
      </c>
      <c r="J38" s="22">
        <f t="shared" si="30"/>
        <v>3536</v>
      </c>
      <c r="K38" s="38">
        <v>0.88300000000000001</v>
      </c>
      <c r="L38" s="22">
        <f t="shared" si="26"/>
        <v>102</v>
      </c>
      <c r="M38" s="39">
        <f t="shared" si="27"/>
        <v>22.957999999999998</v>
      </c>
      <c r="N38" s="13">
        <f t="shared" si="28"/>
        <v>2341.7159999999999</v>
      </c>
      <c r="O38" s="13">
        <f t="shared" si="29"/>
        <v>5877.7160000000003</v>
      </c>
      <c r="P38" s="66"/>
      <c r="Q38" s="50"/>
      <c r="R38" s="50"/>
      <c r="U38" s="52"/>
    </row>
    <row r="39" spans="1:21" s="51" customFormat="1" x14ac:dyDescent="0.3">
      <c r="A39" s="40">
        <f>IF(H39&lt;&gt;"",1+MAX($A$6:A38),"")</f>
        <v>20</v>
      </c>
      <c r="B39" s="109"/>
      <c r="C39" s="86"/>
      <c r="D39" s="33" t="s">
        <v>64</v>
      </c>
      <c r="E39" s="46">
        <v>1</v>
      </c>
      <c r="F39" s="47">
        <v>0</v>
      </c>
      <c r="G39" s="48">
        <f t="shared" si="24"/>
        <v>1</v>
      </c>
      <c r="H39" s="49" t="s">
        <v>3</v>
      </c>
      <c r="I39" s="22">
        <v>52.3</v>
      </c>
      <c r="J39" s="22">
        <f t="shared" si="30"/>
        <v>52.3</v>
      </c>
      <c r="K39" s="38">
        <v>0.36</v>
      </c>
      <c r="L39" s="22">
        <f t="shared" si="26"/>
        <v>102</v>
      </c>
      <c r="M39" s="39">
        <f t="shared" si="27"/>
        <v>0.36</v>
      </c>
      <c r="N39" s="13">
        <f t="shared" si="28"/>
        <v>36.72</v>
      </c>
      <c r="O39" s="13">
        <f t="shared" si="29"/>
        <v>89.02</v>
      </c>
      <c r="P39" s="66"/>
      <c r="Q39" s="50"/>
      <c r="R39" s="50"/>
      <c r="U39" s="52"/>
    </row>
    <row r="40" spans="1:21" s="51" customFormat="1" x14ac:dyDescent="0.3">
      <c r="A40" s="40">
        <f>IF(H40&lt;&gt;"",1+MAX($A$6:A39),"")</f>
        <v>21</v>
      </c>
      <c r="B40" s="109"/>
      <c r="C40" s="86"/>
      <c r="D40" s="33" t="s">
        <v>77</v>
      </c>
      <c r="E40" s="46">
        <v>20</v>
      </c>
      <c r="F40" s="47">
        <v>0</v>
      </c>
      <c r="G40" s="48">
        <f t="shared" si="24"/>
        <v>20</v>
      </c>
      <c r="H40" s="49" t="s">
        <v>3</v>
      </c>
      <c r="I40" s="22">
        <v>75.599999999999994</v>
      </c>
      <c r="J40" s="22">
        <f t="shared" si="30"/>
        <v>1512</v>
      </c>
      <c r="K40" s="38">
        <v>0.36</v>
      </c>
      <c r="L40" s="22">
        <f t="shared" si="26"/>
        <v>102</v>
      </c>
      <c r="M40" s="39">
        <f t="shared" si="27"/>
        <v>7.1999999999999993</v>
      </c>
      <c r="N40" s="13">
        <f t="shared" si="28"/>
        <v>734.4</v>
      </c>
      <c r="O40" s="13">
        <f t="shared" si="29"/>
        <v>2246.4</v>
      </c>
      <c r="P40" s="66"/>
      <c r="Q40" s="50"/>
      <c r="R40" s="50"/>
      <c r="U40" s="52"/>
    </row>
    <row r="41" spans="1:21" s="51" customFormat="1" x14ac:dyDescent="0.3">
      <c r="A41" s="40">
        <f>IF(H41&lt;&gt;"",1+MAX($A$6:A40),"")</f>
        <v>22</v>
      </c>
      <c r="B41" s="109"/>
      <c r="C41" s="86"/>
      <c r="D41" s="33" t="s">
        <v>121</v>
      </c>
      <c r="E41" s="46">
        <v>1</v>
      </c>
      <c r="F41" s="47">
        <v>0</v>
      </c>
      <c r="G41" s="48">
        <f t="shared" si="24"/>
        <v>1</v>
      </c>
      <c r="H41" s="49" t="s">
        <v>3</v>
      </c>
      <c r="I41" s="22">
        <v>146.5</v>
      </c>
      <c r="J41" s="22">
        <f t="shared" si="30"/>
        <v>146.5</v>
      </c>
      <c r="K41" s="38">
        <v>0.36</v>
      </c>
      <c r="L41" s="22">
        <f t="shared" si="26"/>
        <v>102</v>
      </c>
      <c r="M41" s="39">
        <f t="shared" si="27"/>
        <v>0.36</v>
      </c>
      <c r="N41" s="13">
        <f t="shared" si="28"/>
        <v>36.72</v>
      </c>
      <c r="O41" s="13">
        <f t="shared" si="29"/>
        <v>183.22</v>
      </c>
      <c r="P41" s="66"/>
      <c r="Q41" s="50"/>
      <c r="R41" s="50"/>
      <c r="U41" s="52"/>
    </row>
    <row r="42" spans="1:21" s="51" customFormat="1" x14ac:dyDescent="0.3">
      <c r="A42" s="40">
        <f>IF(H42&lt;&gt;"",1+MAX($A$6:A41),"")</f>
        <v>23</v>
      </c>
      <c r="B42" s="109"/>
      <c r="C42" s="86"/>
      <c r="D42" s="33" t="s">
        <v>122</v>
      </c>
      <c r="E42" s="46">
        <v>1</v>
      </c>
      <c r="F42" s="47">
        <v>0</v>
      </c>
      <c r="G42" s="48">
        <f t="shared" si="24"/>
        <v>1</v>
      </c>
      <c r="H42" s="49" t="s">
        <v>3</v>
      </c>
      <c r="I42" s="22">
        <v>380</v>
      </c>
      <c r="J42" s="22">
        <f t="shared" si="30"/>
        <v>380</v>
      </c>
      <c r="K42" s="38">
        <v>2</v>
      </c>
      <c r="L42" s="22">
        <f t="shared" si="26"/>
        <v>102</v>
      </c>
      <c r="M42" s="39">
        <f t="shared" si="27"/>
        <v>2</v>
      </c>
      <c r="N42" s="13">
        <f t="shared" si="28"/>
        <v>204</v>
      </c>
      <c r="O42" s="13">
        <f t="shared" si="29"/>
        <v>584</v>
      </c>
      <c r="P42" s="66"/>
      <c r="Q42" s="50"/>
      <c r="R42" s="50"/>
      <c r="U42" s="52"/>
    </row>
    <row r="43" spans="1:21" s="51" customFormat="1" x14ac:dyDescent="0.3">
      <c r="A43" s="40">
        <f>IF(H43&lt;&gt;"",1+MAX($A$6:A42),"")</f>
        <v>24</v>
      </c>
      <c r="B43" s="109"/>
      <c r="C43" s="86"/>
      <c r="D43" s="33" t="s">
        <v>123</v>
      </c>
      <c r="E43" s="46">
        <v>5</v>
      </c>
      <c r="F43" s="47">
        <v>0</v>
      </c>
      <c r="G43" s="48">
        <f t="shared" si="24"/>
        <v>5</v>
      </c>
      <c r="H43" s="49" t="s">
        <v>3</v>
      </c>
      <c r="I43" s="22">
        <v>114.5</v>
      </c>
      <c r="J43" s="22">
        <f t="shared" si="30"/>
        <v>572.5</v>
      </c>
      <c r="K43" s="38">
        <v>1</v>
      </c>
      <c r="L43" s="22">
        <f t="shared" si="26"/>
        <v>102</v>
      </c>
      <c r="M43" s="39">
        <f t="shared" si="27"/>
        <v>5</v>
      </c>
      <c r="N43" s="13">
        <f t="shared" si="28"/>
        <v>510</v>
      </c>
      <c r="O43" s="13">
        <f t="shared" si="29"/>
        <v>1082.5</v>
      </c>
      <c r="P43" s="66"/>
      <c r="Q43" s="50"/>
      <c r="R43" s="50"/>
      <c r="U43" s="52"/>
    </row>
    <row r="44" spans="1:21" s="51" customFormat="1" x14ac:dyDescent="0.3">
      <c r="A44" s="40">
        <f>IF(H44&lt;&gt;"",1+MAX($A$6:A43),"")</f>
        <v>25</v>
      </c>
      <c r="B44" s="109"/>
      <c r="C44" s="86"/>
      <c r="D44" s="33" t="s">
        <v>124</v>
      </c>
      <c r="E44" s="46">
        <v>1</v>
      </c>
      <c r="F44" s="47">
        <v>0</v>
      </c>
      <c r="G44" s="48">
        <f t="shared" si="24"/>
        <v>1</v>
      </c>
      <c r="H44" s="49" t="s">
        <v>3</v>
      </c>
      <c r="I44" s="22">
        <v>143</v>
      </c>
      <c r="J44" s="22">
        <f t="shared" si="30"/>
        <v>143</v>
      </c>
      <c r="K44" s="38">
        <v>1</v>
      </c>
      <c r="L44" s="22">
        <f t="shared" si="26"/>
        <v>102</v>
      </c>
      <c r="M44" s="39">
        <f t="shared" si="27"/>
        <v>1</v>
      </c>
      <c r="N44" s="13">
        <f t="shared" si="28"/>
        <v>102</v>
      </c>
      <c r="O44" s="13">
        <f t="shared" si="29"/>
        <v>245</v>
      </c>
      <c r="P44" s="66"/>
      <c r="Q44" s="50"/>
      <c r="R44" s="50"/>
      <c r="U44" s="52"/>
    </row>
    <row r="45" spans="1:21" s="51" customFormat="1" x14ac:dyDescent="0.3">
      <c r="A45" s="40">
        <f>IF(H45&lt;&gt;"",1+MAX($A$6:A44),"")</f>
        <v>26</v>
      </c>
      <c r="B45" s="109"/>
      <c r="C45" s="86"/>
      <c r="D45" s="33" t="s">
        <v>125</v>
      </c>
      <c r="E45" s="46">
        <v>1</v>
      </c>
      <c r="F45" s="47">
        <v>0</v>
      </c>
      <c r="G45" s="48">
        <f t="shared" si="24"/>
        <v>1</v>
      </c>
      <c r="H45" s="49" t="s">
        <v>3</v>
      </c>
      <c r="I45" s="22">
        <v>202.43</v>
      </c>
      <c r="J45" s="22">
        <f t="shared" si="30"/>
        <v>202.43</v>
      </c>
      <c r="K45" s="38">
        <v>1</v>
      </c>
      <c r="L45" s="22">
        <f t="shared" si="26"/>
        <v>102</v>
      </c>
      <c r="M45" s="39">
        <f t="shared" si="27"/>
        <v>1</v>
      </c>
      <c r="N45" s="13">
        <f t="shared" si="28"/>
        <v>102</v>
      </c>
      <c r="O45" s="13">
        <f t="shared" si="29"/>
        <v>304.43</v>
      </c>
      <c r="P45" s="66"/>
      <c r="Q45" s="50"/>
      <c r="R45" s="50"/>
      <c r="U45" s="52"/>
    </row>
    <row r="46" spans="1:21" s="51" customFormat="1" x14ac:dyDescent="0.3">
      <c r="A46" s="40">
        <f>IF(H46&lt;&gt;"",1+MAX($A$6:A45),"")</f>
        <v>27</v>
      </c>
      <c r="B46" s="109"/>
      <c r="C46" s="86"/>
      <c r="D46" s="33" t="s">
        <v>126</v>
      </c>
      <c r="E46" s="46">
        <v>57</v>
      </c>
      <c r="F46" s="47">
        <v>0</v>
      </c>
      <c r="G46" s="48">
        <f t="shared" si="24"/>
        <v>57</v>
      </c>
      <c r="H46" s="49" t="s">
        <v>3</v>
      </c>
      <c r="I46" s="22">
        <v>130</v>
      </c>
      <c r="J46" s="22">
        <f t="shared" si="30"/>
        <v>7410</v>
      </c>
      <c r="K46" s="38">
        <v>1.21</v>
      </c>
      <c r="L46" s="22">
        <f t="shared" si="26"/>
        <v>102</v>
      </c>
      <c r="M46" s="39">
        <f t="shared" si="27"/>
        <v>68.97</v>
      </c>
      <c r="N46" s="13">
        <f t="shared" si="28"/>
        <v>7034.94</v>
      </c>
      <c r="O46" s="13">
        <f t="shared" si="29"/>
        <v>14444.939999999999</v>
      </c>
      <c r="P46" s="66"/>
      <c r="Q46" s="50"/>
      <c r="R46" s="50"/>
      <c r="U46" s="52"/>
    </row>
    <row r="47" spans="1:21" s="51" customFormat="1" x14ac:dyDescent="0.3">
      <c r="A47" s="40">
        <f>IF(H47&lt;&gt;"",1+MAX($A$6:A46),"")</f>
        <v>28</v>
      </c>
      <c r="B47" s="109"/>
      <c r="C47" s="86"/>
      <c r="D47" s="33" t="s">
        <v>127</v>
      </c>
      <c r="E47" s="46">
        <v>20</v>
      </c>
      <c r="F47" s="47">
        <v>0</v>
      </c>
      <c r="G47" s="48">
        <f t="shared" si="24"/>
        <v>20</v>
      </c>
      <c r="H47" s="49" t="s">
        <v>3</v>
      </c>
      <c r="I47" s="22">
        <v>224.3</v>
      </c>
      <c r="J47" s="22">
        <f t="shared" si="30"/>
        <v>4486</v>
      </c>
      <c r="K47" s="38">
        <v>1.21</v>
      </c>
      <c r="L47" s="22">
        <f t="shared" si="26"/>
        <v>102</v>
      </c>
      <c r="M47" s="39">
        <f t="shared" si="27"/>
        <v>24.2</v>
      </c>
      <c r="N47" s="13">
        <f t="shared" si="28"/>
        <v>2468.4</v>
      </c>
      <c r="O47" s="13">
        <f t="shared" si="29"/>
        <v>6954.4</v>
      </c>
      <c r="P47" s="66"/>
      <c r="Q47" s="50"/>
      <c r="R47" s="50"/>
      <c r="U47" s="52"/>
    </row>
    <row r="48" spans="1:21" s="51" customFormat="1" x14ac:dyDescent="0.3">
      <c r="A48" s="40" t="str">
        <f>IF(H48&lt;&gt;"",1+MAX($A$6:A47),"")</f>
        <v/>
      </c>
      <c r="B48" s="109"/>
      <c r="C48" s="86"/>
      <c r="D48" s="33"/>
      <c r="E48" s="46"/>
      <c r="F48" s="47"/>
      <c r="G48" s="48"/>
      <c r="H48" s="49"/>
      <c r="I48" s="22"/>
      <c r="J48" s="22"/>
      <c r="K48" s="38"/>
      <c r="L48" s="22"/>
      <c r="M48" s="39"/>
      <c r="N48" s="13"/>
      <c r="O48" s="13"/>
      <c r="P48" s="66"/>
      <c r="Q48" s="50"/>
      <c r="R48" s="50"/>
      <c r="U48" s="52"/>
    </row>
    <row r="49" spans="1:21" s="51" customFormat="1" x14ac:dyDescent="0.3">
      <c r="A49" s="40" t="str">
        <f>IF(H49&lt;&gt;"",1+MAX($A$6:A48),"")</f>
        <v/>
      </c>
      <c r="B49" s="109"/>
      <c r="C49" s="86" t="s">
        <v>65</v>
      </c>
      <c r="D49" s="95" t="s">
        <v>57</v>
      </c>
      <c r="E49" s="46"/>
      <c r="F49" s="47"/>
      <c r="G49" s="48"/>
      <c r="H49" s="49"/>
      <c r="I49" s="22"/>
      <c r="J49" s="22"/>
      <c r="K49" s="38"/>
      <c r="L49" s="22"/>
      <c r="M49" s="39"/>
      <c r="N49" s="13"/>
      <c r="O49" s="13"/>
      <c r="P49" s="66"/>
      <c r="Q49" s="50"/>
      <c r="R49" s="50"/>
      <c r="U49" s="52"/>
    </row>
    <row r="50" spans="1:21" s="51" customFormat="1" x14ac:dyDescent="0.3">
      <c r="A50" s="40" t="str">
        <f>IF(H50&lt;&gt;"",1+MAX($A$6:A49),"")</f>
        <v/>
      </c>
      <c r="B50" s="109"/>
      <c r="C50" s="86"/>
      <c r="D50" s="33" t="s">
        <v>128</v>
      </c>
      <c r="E50" s="46"/>
      <c r="F50" s="47"/>
      <c r="G50" s="48"/>
      <c r="H50" s="49"/>
      <c r="I50" s="22"/>
      <c r="J50" s="22"/>
      <c r="K50" s="38"/>
      <c r="L50" s="22"/>
      <c r="M50" s="39"/>
      <c r="N50" s="13"/>
      <c r="O50" s="13"/>
      <c r="P50" s="66"/>
      <c r="Q50" s="50"/>
      <c r="R50" s="50"/>
      <c r="U50" s="52"/>
    </row>
    <row r="51" spans="1:21" s="51" customFormat="1" x14ac:dyDescent="0.3">
      <c r="A51" s="40">
        <f>IF(H51&lt;&gt;"",1+MAX($A$6:A50),"")</f>
        <v>29</v>
      </c>
      <c r="B51" s="109"/>
      <c r="C51" s="86"/>
      <c r="D51" s="75" t="s">
        <v>78</v>
      </c>
      <c r="E51" s="46">
        <v>35</v>
      </c>
      <c r="F51" s="47">
        <v>0</v>
      </c>
      <c r="G51" s="48">
        <f>(1+F51)*E51</f>
        <v>35</v>
      </c>
      <c r="H51" s="49" t="s">
        <v>3</v>
      </c>
      <c r="I51" s="22">
        <v>12.452439999999998</v>
      </c>
      <c r="J51" s="22">
        <f t="shared" ref="J51:J53" si="31">I51*G51</f>
        <v>435.83539999999994</v>
      </c>
      <c r="K51" s="38">
        <v>0.123</v>
      </c>
      <c r="L51" s="22">
        <f t="shared" ref="L51:L53" si="32">$O$20</f>
        <v>102</v>
      </c>
      <c r="M51" s="39">
        <f t="shared" ref="M51:M53" si="33">K51*G51</f>
        <v>4.3049999999999997</v>
      </c>
      <c r="N51" s="13">
        <f t="shared" ref="N51:N53" si="34">M51*L51</f>
        <v>439.10999999999996</v>
      </c>
      <c r="O51" s="13">
        <f t="shared" ref="O51:O53" si="35">N51+J51</f>
        <v>874.94539999999984</v>
      </c>
      <c r="P51" s="66"/>
      <c r="Q51" s="50"/>
      <c r="R51" s="50"/>
      <c r="U51" s="52"/>
    </row>
    <row r="52" spans="1:21" s="51" customFormat="1" x14ac:dyDescent="0.3">
      <c r="A52" s="40">
        <f>IF(H52&lt;&gt;"",1+MAX($A$6:A51),"")</f>
        <v>30</v>
      </c>
      <c r="B52" s="109"/>
      <c r="C52" s="86"/>
      <c r="D52" s="75" t="s">
        <v>129</v>
      </c>
      <c r="E52" s="46">
        <v>35</v>
      </c>
      <c r="F52" s="47">
        <v>0</v>
      </c>
      <c r="G52" s="48">
        <f>(1+F52)*E52</f>
        <v>35</v>
      </c>
      <c r="H52" s="49" t="s">
        <v>3</v>
      </c>
      <c r="I52" s="22">
        <v>46.7</v>
      </c>
      <c r="J52" s="22">
        <f t="shared" si="31"/>
        <v>1634.5</v>
      </c>
      <c r="K52" s="38">
        <v>0.34</v>
      </c>
      <c r="L52" s="22">
        <f t="shared" si="32"/>
        <v>102</v>
      </c>
      <c r="M52" s="39">
        <f t="shared" si="33"/>
        <v>11.9</v>
      </c>
      <c r="N52" s="13">
        <f t="shared" si="34"/>
        <v>1213.8</v>
      </c>
      <c r="O52" s="13">
        <f t="shared" si="35"/>
        <v>2848.3</v>
      </c>
      <c r="P52" s="66"/>
      <c r="Q52" s="50"/>
      <c r="R52" s="50"/>
      <c r="U52" s="52"/>
    </row>
    <row r="53" spans="1:21" s="51" customFormat="1" x14ac:dyDescent="0.3">
      <c r="A53" s="40">
        <f>IF(H53&lt;&gt;"",1+MAX($A$6:A52),"")</f>
        <v>31</v>
      </c>
      <c r="B53" s="109"/>
      <c r="C53" s="86"/>
      <c r="D53" s="75" t="s">
        <v>130</v>
      </c>
      <c r="E53" s="46">
        <v>35</v>
      </c>
      <c r="F53" s="47">
        <v>0</v>
      </c>
      <c r="G53" s="48">
        <f>(1+F53)*E53</f>
        <v>35</v>
      </c>
      <c r="H53" s="49" t="s">
        <v>3</v>
      </c>
      <c r="I53" s="22">
        <v>22.4</v>
      </c>
      <c r="J53" s="22">
        <f t="shared" si="31"/>
        <v>784</v>
      </c>
      <c r="K53" s="38">
        <v>0.24</v>
      </c>
      <c r="L53" s="22">
        <f t="shared" si="32"/>
        <v>102</v>
      </c>
      <c r="M53" s="39">
        <f t="shared" si="33"/>
        <v>8.4</v>
      </c>
      <c r="N53" s="13">
        <f t="shared" si="34"/>
        <v>856.80000000000007</v>
      </c>
      <c r="O53" s="13">
        <f t="shared" si="35"/>
        <v>1640.8000000000002</v>
      </c>
      <c r="P53" s="66"/>
      <c r="Q53" s="50"/>
      <c r="R53" s="50"/>
      <c r="U53" s="52"/>
    </row>
    <row r="54" spans="1:21" s="51" customFormat="1" x14ac:dyDescent="0.3">
      <c r="A54" s="40" t="str">
        <f>IF(H54&lt;&gt;"",1+MAX($A$6:A53),"")</f>
        <v/>
      </c>
      <c r="B54" s="109"/>
      <c r="C54" s="86"/>
      <c r="D54" s="33" t="s">
        <v>131</v>
      </c>
      <c r="E54" s="46"/>
      <c r="F54" s="47"/>
      <c r="G54" s="48"/>
      <c r="H54" s="49"/>
      <c r="I54" s="22"/>
      <c r="J54" s="22"/>
      <c r="K54" s="38"/>
      <c r="L54" s="22"/>
      <c r="M54" s="39"/>
      <c r="N54" s="13"/>
      <c r="O54" s="13"/>
      <c r="P54" s="66"/>
      <c r="Q54" s="50"/>
      <c r="R54" s="50"/>
      <c r="U54" s="52"/>
    </row>
    <row r="55" spans="1:21" s="51" customFormat="1" x14ac:dyDescent="0.3">
      <c r="A55" s="40">
        <f>IF(H55&lt;&gt;"",1+MAX($A$6:A54),"")</f>
        <v>32</v>
      </c>
      <c r="B55" s="109"/>
      <c r="C55" s="86"/>
      <c r="D55" s="75" t="s">
        <v>78</v>
      </c>
      <c r="E55" s="46">
        <v>10</v>
      </c>
      <c r="F55" s="47">
        <v>0</v>
      </c>
      <c r="G55" s="48">
        <f>(1+F55)*E55</f>
        <v>10</v>
      </c>
      <c r="H55" s="49" t="s">
        <v>3</v>
      </c>
      <c r="I55" s="22">
        <v>12.452439999999998</v>
      </c>
      <c r="J55" s="22">
        <f t="shared" ref="J55:J57" si="36">I55*G55</f>
        <v>124.52439999999997</v>
      </c>
      <c r="K55" s="38">
        <v>0.123</v>
      </c>
      <c r="L55" s="22">
        <f>$O$20</f>
        <v>102</v>
      </c>
      <c r="M55" s="39">
        <f t="shared" ref="M55" si="37">K55*G55</f>
        <v>1.23</v>
      </c>
      <c r="N55" s="13">
        <f t="shared" ref="N55" si="38">M55*L55</f>
        <v>125.46</v>
      </c>
      <c r="O55" s="13">
        <f t="shared" ref="O55" si="39">N55+J55</f>
        <v>249.98439999999997</v>
      </c>
      <c r="P55" s="66"/>
      <c r="Q55" s="50"/>
      <c r="R55" s="50"/>
      <c r="U55" s="52"/>
    </row>
    <row r="56" spans="1:21" s="51" customFormat="1" x14ac:dyDescent="0.3">
      <c r="A56" s="40">
        <f>IF(H56&lt;&gt;"",1+MAX($A$6:A55),"")</f>
        <v>33</v>
      </c>
      <c r="B56" s="109"/>
      <c r="C56" s="86"/>
      <c r="D56" s="75" t="s">
        <v>129</v>
      </c>
      <c r="E56" s="46">
        <v>10</v>
      </c>
      <c r="F56" s="47">
        <v>0</v>
      </c>
      <c r="G56" s="48">
        <f>(1+F56)*E56</f>
        <v>10</v>
      </c>
      <c r="H56" s="49" t="s">
        <v>3</v>
      </c>
      <c r="I56" s="22">
        <v>46.7</v>
      </c>
      <c r="J56" s="22">
        <f t="shared" si="36"/>
        <v>467</v>
      </c>
      <c r="K56" s="38">
        <v>0.34</v>
      </c>
      <c r="L56" s="22">
        <f t="shared" ref="L56:L57" si="40">$O$20</f>
        <v>102</v>
      </c>
      <c r="M56" s="39">
        <f t="shared" ref="M56:M57" si="41">K56*G56</f>
        <v>3.4000000000000004</v>
      </c>
      <c r="N56" s="13">
        <f t="shared" ref="N56:N57" si="42">M56*L56</f>
        <v>346.8</v>
      </c>
      <c r="O56" s="13">
        <f t="shared" ref="O56:O57" si="43">N56+J56</f>
        <v>813.8</v>
      </c>
      <c r="P56" s="66"/>
      <c r="Q56" s="50"/>
      <c r="R56" s="50"/>
      <c r="U56" s="52"/>
    </row>
    <row r="57" spans="1:21" s="51" customFormat="1" x14ac:dyDescent="0.3">
      <c r="A57" s="40">
        <f>IF(H57&lt;&gt;"",1+MAX($A$6:A56),"")</f>
        <v>34</v>
      </c>
      <c r="B57" s="109"/>
      <c r="C57" s="86"/>
      <c r="D57" s="75" t="s">
        <v>130</v>
      </c>
      <c r="E57" s="46">
        <v>10</v>
      </c>
      <c r="F57" s="47">
        <v>0</v>
      </c>
      <c r="G57" s="48">
        <f>(1+F57)*E57</f>
        <v>10</v>
      </c>
      <c r="H57" s="49" t="s">
        <v>3</v>
      </c>
      <c r="I57" s="22">
        <v>22.4</v>
      </c>
      <c r="J57" s="22">
        <f t="shared" si="36"/>
        <v>224</v>
      </c>
      <c r="K57" s="38">
        <v>0.24</v>
      </c>
      <c r="L57" s="22">
        <f t="shared" si="40"/>
        <v>102</v>
      </c>
      <c r="M57" s="39">
        <f t="shared" si="41"/>
        <v>2.4</v>
      </c>
      <c r="N57" s="13">
        <f t="shared" si="42"/>
        <v>244.79999999999998</v>
      </c>
      <c r="O57" s="13">
        <f t="shared" si="43"/>
        <v>468.79999999999995</v>
      </c>
      <c r="P57" s="66"/>
      <c r="Q57" s="50"/>
      <c r="R57" s="50"/>
      <c r="U57" s="52"/>
    </row>
    <row r="58" spans="1:21" s="51" customFormat="1" x14ac:dyDescent="0.3">
      <c r="A58" s="40" t="str">
        <f>IF(H58&lt;&gt;"",1+MAX($A$6:A57),"")</f>
        <v/>
      </c>
      <c r="B58" s="109"/>
      <c r="C58" s="86"/>
      <c r="D58" s="33" t="s">
        <v>132</v>
      </c>
      <c r="E58" s="46"/>
      <c r="F58" s="47"/>
      <c r="G58" s="48"/>
      <c r="H58" s="49"/>
      <c r="I58" s="22"/>
      <c r="J58" s="22"/>
      <c r="K58" s="38"/>
      <c r="L58" s="22"/>
      <c r="M58" s="39"/>
      <c r="N58" s="13"/>
      <c r="O58" s="13"/>
      <c r="P58" s="66"/>
      <c r="Q58" s="50"/>
      <c r="R58" s="50"/>
      <c r="U58" s="52"/>
    </row>
    <row r="59" spans="1:21" s="51" customFormat="1" x14ac:dyDescent="0.3">
      <c r="A59" s="40">
        <f>IF(H59&lt;&gt;"",1+MAX($A$6:A58),"")</f>
        <v>35</v>
      </c>
      <c r="B59" s="109"/>
      <c r="C59" s="86"/>
      <c r="D59" s="75" t="s">
        <v>78</v>
      </c>
      <c r="E59" s="46">
        <v>6</v>
      </c>
      <c r="F59" s="47">
        <v>0</v>
      </c>
      <c r="G59" s="48">
        <f>(1+F59)*E59</f>
        <v>6</v>
      </c>
      <c r="H59" s="49" t="s">
        <v>3</v>
      </c>
      <c r="I59" s="22">
        <v>12.452439999999998</v>
      </c>
      <c r="J59" s="22">
        <f t="shared" ref="J59:J61" si="44">I59*G59</f>
        <v>74.714639999999989</v>
      </c>
      <c r="K59" s="38">
        <v>0.123</v>
      </c>
      <c r="L59" s="22">
        <f t="shared" ref="L59:L61" si="45">$O$20</f>
        <v>102</v>
      </c>
      <c r="M59" s="39">
        <f t="shared" ref="M59:M61" si="46">K59*G59</f>
        <v>0.73799999999999999</v>
      </c>
      <c r="N59" s="13">
        <f t="shared" ref="N59:N61" si="47">M59*L59</f>
        <v>75.275999999999996</v>
      </c>
      <c r="O59" s="13">
        <f t="shared" ref="O59:O61" si="48">N59+J59</f>
        <v>149.99063999999998</v>
      </c>
      <c r="P59" s="66"/>
      <c r="Q59" s="50"/>
      <c r="R59" s="50"/>
      <c r="U59" s="52"/>
    </row>
    <row r="60" spans="1:21" s="51" customFormat="1" x14ac:dyDescent="0.3">
      <c r="A60" s="40">
        <f>IF(H60&lt;&gt;"",1+MAX($A$6:A59),"")</f>
        <v>36</v>
      </c>
      <c r="B60" s="109"/>
      <c r="C60" s="86"/>
      <c r="D60" s="75" t="s">
        <v>129</v>
      </c>
      <c r="E60" s="46">
        <v>6</v>
      </c>
      <c r="F60" s="47">
        <v>0</v>
      </c>
      <c r="G60" s="48">
        <f>(1+F60)*E60</f>
        <v>6</v>
      </c>
      <c r="H60" s="49" t="s">
        <v>3</v>
      </c>
      <c r="I60" s="22">
        <v>46.7</v>
      </c>
      <c r="J60" s="22">
        <f t="shared" si="44"/>
        <v>280.20000000000005</v>
      </c>
      <c r="K60" s="38">
        <v>0.34</v>
      </c>
      <c r="L60" s="22">
        <f t="shared" si="45"/>
        <v>102</v>
      </c>
      <c r="M60" s="39">
        <f t="shared" si="46"/>
        <v>2.04</v>
      </c>
      <c r="N60" s="13">
        <f t="shared" si="47"/>
        <v>208.08</v>
      </c>
      <c r="O60" s="13">
        <f t="shared" si="48"/>
        <v>488.28000000000009</v>
      </c>
      <c r="P60" s="66"/>
      <c r="Q60" s="50"/>
      <c r="R60" s="50"/>
      <c r="U60" s="52"/>
    </row>
    <row r="61" spans="1:21" s="51" customFormat="1" x14ac:dyDescent="0.3">
      <c r="A61" s="40">
        <f>IF(H61&lt;&gt;"",1+MAX($A$6:A60),"")</f>
        <v>37</v>
      </c>
      <c r="B61" s="109"/>
      <c r="C61" s="86"/>
      <c r="D61" s="75" t="s">
        <v>130</v>
      </c>
      <c r="E61" s="46">
        <v>6</v>
      </c>
      <c r="F61" s="47">
        <v>0</v>
      </c>
      <c r="G61" s="48">
        <f>(1+F61)*E61</f>
        <v>6</v>
      </c>
      <c r="H61" s="49" t="s">
        <v>3</v>
      </c>
      <c r="I61" s="22">
        <v>22.4</v>
      </c>
      <c r="J61" s="22">
        <f t="shared" si="44"/>
        <v>134.39999999999998</v>
      </c>
      <c r="K61" s="38">
        <v>0.24</v>
      </c>
      <c r="L61" s="22">
        <f t="shared" si="45"/>
        <v>102</v>
      </c>
      <c r="M61" s="39">
        <f t="shared" si="46"/>
        <v>1.44</v>
      </c>
      <c r="N61" s="13">
        <f t="shared" si="47"/>
        <v>146.88</v>
      </c>
      <c r="O61" s="13">
        <f t="shared" si="48"/>
        <v>281.27999999999997</v>
      </c>
      <c r="P61" s="66"/>
      <c r="Q61" s="50"/>
      <c r="R61" s="50"/>
      <c r="U61" s="52"/>
    </row>
    <row r="62" spans="1:21" s="51" customFormat="1" x14ac:dyDescent="0.3">
      <c r="A62" s="40" t="str">
        <f>IF(H62&lt;&gt;"",1+MAX($A$6:A61),"")</f>
        <v/>
      </c>
      <c r="B62" s="109"/>
      <c r="C62" s="86"/>
      <c r="D62" s="33" t="s">
        <v>133</v>
      </c>
      <c r="E62" s="46"/>
      <c r="F62" s="47"/>
      <c r="G62" s="48"/>
      <c r="H62" s="49"/>
      <c r="I62" s="22"/>
      <c r="J62" s="22"/>
      <c r="K62" s="38"/>
      <c r="L62" s="22"/>
      <c r="M62" s="39"/>
      <c r="N62" s="13"/>
      <c r="O62" s="13"/>
      <c r="P62" s="66"/>
      <c r="Q62" s="50"/>
      <c r="R62" s="50"/>
      <c r="U62" s="52"/>
    </row>
    <row r="63" spans="1:21" s="51" customFormat="1" x14ac:dyDescent="0.3">
      <c r="A63" s="40">
        <f>IF(H63&lt;&gt;"",1+MAX($A$6:A62),"")</f>
        <v>38</v>
      </c>
      <c r="B63" s="109"/>
      <c r="C63" s="86"/>
      <c r="D63" s="75" t="s">
        <v>78</v>
      </c>
      <c r="E63" s="46">
        <v>4</v>
      </c>
      <c r="F63" s="47">
        <v>0</v>
      </c>
      <c r="G63" s="48">
        <f>(1+F63)*E63</f>
        <v>4</v>
      </c>
      <c r="H63" s="49" t="s">
        <v>3</v>
      </c>
      <c r="I63" s="22">
        <v>12.452439999999998</v>
      </c>
      <c r="J63" s="22">
        <f t="shared" ref="J63:J65" si="49">I63*G63</f>
        <v>49.80975999999999</v>
      </c>
      <c r="K63" s="38">
        <v>0.123</v>
      </c>
      <c r="L63" s="22">
        <f t="shared" ref="L63:L65" si="50">$O$20</f>
        <v>102</v>
      </c>
      <c r="M63" s="39">
        <f t="shared" ref="M63:M65" si="51">K63*G63</f>
        <v>0.49199999999999999</v>
      </c>
      <c r="N63" s="13">
        <f t="shared" ref="N63:N65" si="52">M63*L63</f>
        <v>50.183999999999997</v>
      </c>
      <c r="O63" s="13">
        <f t="shared" ref="O63:O65" si="53">N63+J63</f>
        <v>99.99375999999998</v>
      </c>
      <c r="P63" s="66"/>
      <c r="Q63" s="50"/>
      <c r="R63" s="50"/>
      <c r="U63" s="52"/>
    </row>
    <row r="64" spans="1:21" s="51" customFormat="1" x14ac:dyDescent="0.3">
      <c r="A64" s="40">
        <f>IF(H64&lt;&gt;"",1+MAX($A$6:A63),"")</f>
        <v>39</v>
      </c>
      <c r="B64" s="109"/>
      <c r="C64" s="86"/>
      <c r="D64" s="75" t="s">
        <v>129</v>
      </c>
      <c r="E64" s="46">
        <v>4</v>
      </c>
      <c r="F64" s="47">
        <v>0</v>
      </c>
      <c r="G64" s="48">
        <f>(1+F64)*E64</f>
        <v>4</v>
      </c>
      <c r="H64" s="49" t="s">
        <v>3</v>
      </c>
      <c r="I64" s="22">
        <v>46.7</v>
      </c>
      <c r="J64" s="22">
        <f t="shared" si="49"/>
        <v>186.8</v>
      </c>
      <c r="K64" s="38">
        <v>0.34</v>
      </c>
      <c r="L64" s="22">
        <f t="shared" si="50"/>
        <v>102</v>
      </c>
      <c r="M64" s="39">
        <f t="shared" si="51"/>
        <v>1.36</v>
      </c>
      <c r="N64" s="13">
        <f t="shared" si="52"/>
        <v>138.72</v>
      </c>
      <c r="O64" s="13">
        <f t="shared" si="53"/>
        <v>325.52</v>
      </c>
      <c r="P64" s="66"/>
      <c r="Q64" s="50"/>
      <c r="R64" s="50"/>
      <c r="U64" s="52"/>
    </row>
    <row r="65" spans="1:21" s="51" customFormat="1" x14ac:dyDescent="0.3">
      <c r="A65" s="40">
        <f>IF(H65&lt;&gt;"",1+MAX($A$6:A64),"")</f>
        <v>40</v>
      </c>
      <c r="B65" s="109"/>
      <c r="C65" s="86"/>
      <c r="D65" s="75" t="s">
        <v>130</v>
      </c>
      <c r="E65" s="46">
        <v>4</v>
      </c>
      <c r="F65" s="47">
        <v>0</v>
      </c>
      <c r="G65" s="48">
        <f>(1+F65)*E65</f>
        <v>4</v>
      </c>
      <c r="H65" s="49" t="s">
        <v>3</v>
      </c>
      <c r="I65" s="22">
        <v>22.4</v>
      </c>
      <c r="J65" s="22">
        <f t="shared" si="49"/>
        <v>89.6</v>
      </c>
      <c r="K65" s="38">
        <v>0.24</v>
      </c>
      <c r="L65" s="22">
        <f t="shared" si="50"/>
        <v>102</v>
      </c>
      <c r="M65" s="39">
        <f t="shared" si="51"/>
        <v>0.96</v>
      </c>
      <c r="N65" s="13">
        <f t="shared" si="52"/>
        <v>97.92</v>
      </c>
      <c r="O65" s="13">
        <f t="shared" si="53"/>
        <v>187.51999999999998</v>
      </c>
      <c r="P65" s="66"/>
      <c r="Q65" s="50"/>
      <c r="R65" s="50"/>
      <c r="U65" s="52"/>
    </row>
    <row r="66" spans="1:21" s="51" customFormat="1" x14ac:dyDescent="0.3">
      <c r="A66" s="40" t="str">
        <f>IF(H66&lt;&gt;"",1+MAX($A$6:A65),"")</f>
        <v/>
      </c>
      <c r="B66" s="109"/>
      <c r="C66" s="86"/>
      <c r="D66" s="33" t="s">
        <v>134</v>
      </c>
      <c r="E66" s="46"/>
      <c r="F66" s="47"/>
      <c r="G66" s="48"/>
      <c r="H66" s="49"/>
      <c r="I66" s="22"/>
      <c r="J66" s="22"/>
      <c r="K66" s="38"/>
      <c r="L66" s="22"/>
      <c r="M66" s="39"/>
      <c r="N66" s="13"/>
      <c r="O66" s="13"/>
      <c r="P66" s="66"/>
      <c r="Q66" s="50"/>
      <c r="R66" s="50"/>
      <c r="U66" s="52"/>
    </row>
    <row r="67" spans="1:21" s="51" customFormat="1" x14ac:dyDescent="0.3">
      <c r="A67" s="40">
        <f>IF(H67&lt;&gt;"",1+MAX($A$6:A66),"")</f>
        <v>41</v>
      </c>
      <c r="B67" s="109"/>
      <c r="C67" s="86"/>
      <c r="D67" s="75" t="s">
        <v>78</v>
      </c>
      <c r="E67" s="46">
        <v>18</v>
      </c>
      <c r="F67" s="47">
        <v>0</v>
      </c>
      <c r="G67" s="48">
        <f>(1+F67)*E67</f>
        <v>18</v>
      </c>
      <c r="H67" s="49" t="s">
        <v>3</v>
      </c>
      <c r="I67" s="22">
        <v>12.452439999999998</v>
      </c>
      <c r="J67" s="22">
        <f t="shared" ref="J67:J69" si="54">I67*G67</f>
        <v>224.14391999999995</v>
      </c>
      <c r="K67" s="38">
        <v>0.123</v>
      </c>
      <c r="L67" s="22">
        <f t="shared" ref="L67:L69" si="55">$O$20</f>
        <v>102</v>
      </c>
      <c r="M67" s="39">
        <f t="shared" ref="M67:M69" si="56">K67*G67</f>
        <v>2.214</v>
      </c>
      <c r="N67" s="13">
        <f t="shared" ref="N67:N69" si="57">M67*L67</f>
        <v>225.828</v>
      </c>
      <c r="O67" s="13">
        <f t="shared" ref="O67:O69" si="58">N67+J67</f>
        <v>449.97191999999995</v>
      </c>
      <c r="P67" s="66"/>
      <c r="Q67" s="50"/>
      <c r="R67" s="50"/>
      <c r="U67" s="52"/>
    </row>
    <row r="68" spans="1:21" s="51" customFormat="1" x14ac:dyDescent="0.3">
      <c r="A68" s="40">
        <f>IF(H68&lt;&gt;"",1+MAX($A$6:A67),"")</f>
        <v>42</v>
      </c>
      <c r="B68" s="109"/>
      <c r="C68" s="86"/>
      <c r="D68" s="75" t="s">
        <v>129</v>
      </c>
      <c r="E68" s="46">
        <v>18</v>
      </c>
      <c r="F68" s="47">
        <v>0</v>
      </c>
      <c r="G68" s="48">
        <f>(1+F68)*E68</f>
        <v>18</v>
      </c>
      <c r="H68" s="49" t="s">
        <v>3</v>
      </c>
      <c r="I68" s="22">
        <v>46.7</v>
      </c>
      <c r="J68" s="22">
        <f t="shared" si="54"/>
        <v>840.6</v>
      </c>
      <c r="K68" s="38">
        <v>0.34</v>
      </c>
      <c r="L68" s="22">
        <f t="shared" si="55"/>
        <v>102</v>
      </c>
      <c r="M68" s="39">
        <f t="shared" si="56"/>
        <v>6.12</v>
      </c>
      <c r="N68" s="13">
        <f t="shared" si="57"/>
        <v>624.24</v>
      </c>
      <c r="O68" s="13">
        <f t="shared" si="58"/>
        <v>1464.8400000000001</v>
      </c>
      <c r="P68" s="66"/>
      <c r="Q68" s="50"/>
      <c r="R68" s="50"/>
      <c r="U68" s="52"/>
    </row>
    <row r="69" spans="1:21" s="51" customFormat="1" x14ac:dyDescent="0.3">
      <c r="A69" s="40">
        <f>IF(H69&lt;&gt;"",1+MAX($A$6:A68),"")</f>
        <v>43</v>
      </c>
      <c r="B69" s="109"/>
      <c r="C69" s="86"/>
      <c r="D69" s="75" t="s">
        <v>130</v>
      </c>
      <c r="E69" s="46">
        <v>18</v>
      </c>
      <c r="F69" s="47">
        <v>0</v>
      </c>
      <c r="G69" s="48">
        <f>(1+F69)*E69</f>
        <v>18</v>
      </c>
      <c r="H69" s="49" t="s">
        <v>3</v>
      </c>
      <c r="I69" s="22">
        <v>22.4</v>
      </c>
      <c r="J69" s="22">
        <f t="shared" si="54"/>
        <v>403.2</v>
      </c>
      <c r="K69" s="38">
        <v>0.24</v>
      </c>
      <c r="L69" s="22">
        <f t="shared" si="55"/>
        <v>102</v>
      </c>
      <c r="M69" s="39">
        <f t="shared" si="56"/>
        <v>4.32</v>
      </c>
      <c r="N69" s="13">
        <f t="shared" si="57"/>
        <v>440.64000000000004</v>
      </c>
      <c r="O69" s="13">
        <f t="shared" si="58"/>
        <v>843.84</v>
      </c>
      <c r="P69" s="66"/>
      <c r="Q69" s="50"/>
      <c r="R69" s="50"/>
      <c r="U69" s="52"/>
    </row>
    <row r="70" spans="1:21" s="51" customFormat="1" x14ac:dyDescent="0.3">
      <c r="A70" s="40" t="str">
        <f>IF(H70&lt;&gt;"",1+MAX($A$6:A69),"")</f>
        <v/>
      </c>
      <c r="B70" s="109"/>
      <c r="C70" s="86"/>
      <c r="D70" s="33" t="s">
        <v>135</v>
      </c>
      <c r="E70" s="46"/>
      <c r="F70" s="47"/>
      <c r="G70" s="48"/>
      <c r="H70" s="49"/>
      <c r="I70" s="22"/>
      <c r="J70" s="22"/>
      <c r="K70" s="38"/>
      <c r="L70" s="22"/>
      <c r="M70" s="39"/>
      <c r="N70" s="13"/>
      <c r="O70" s="13"/>
      <c r="P70" s="66"/>
      <c r="Q70" s="50"/>
      <c r="R70" s="50"/>
      <c r="U70" s="52"/>
    </row>
    <row r="71" spans="1:21" s="51" customFormat="1" x14ac:dyDescent="0.3">
      <c r="A71" s="40">
        <f>IF(H71&lt;&gt;"",1+MAX($A$6:A70),"")</f>
        <v>44</v>
      </c>
      <c r="B71" s="109"/>
      <c r="C71" s="86"/>
      <c r="D71" s="75" t="s">
        <v>78</v>
      </c>
      <c r="E71" s="46">
        <v>16</v>
      </c>
      <c r="F71" s="47">
        <v>0</v>
      </c>
      <c r="G71" s="48">
        <f>(1+F71)*E71</f>
        <v>16</v>
      </c>
      <c r="H71" s="49" t="s">
        <v>3</v>
      </c>
      <c r="I71" s="22">
        <v>12.452439999999998</v>
      </c>
      <c r="J71" s="22">
        <f t="shared" ref="J71:J73" si="59">I71*G71</f>
        <v>199.23903999999996</v>
      </c>
      <c r="K71" s="38">
        <v>0.123</v>
      </c>
      <c r="L71" s="22">
        <f t="shared" ref="L71:L73" si="60">$O$20</f>
        <v>102</v>
      </c>
      <c r="M71" s="39">
        <f t="shared" ref="M71:M73" si="61">K71*G71</f>
        <v>1.968</v>
      </c>
      <c r="N71" s="13">
        <f t="shared" ref="N71:N73" si="62">M71*L71</f>
        <v>200.73599999999999</v>
      </c>
      <c r="O71" s="13">
        <f t="shared" ref="O71:O73" si="63">N71+J71</f>
        <v>399.97503999999992</v>
      </c>
      <c r="P71" s="66"/>
      <c r="Q71" s="50"/>
      <c r="R71" s="50"/>
      <c r="U71" s="52"/>
    </row>
    <row r="72" spans="1:21" s="51" customFormat="1" x14ac:dyDescent="0.3">
      <c r="A72" s="40">
        <f>IF(H72&lt;&gt;"",1+MAX($A$6:A71),"")</f>
        <v>45</v>
      </c>
      <c r="B72" s="109"/>
      <c r="C72" s="86"/>
      <c r="D72" s="75" t="s">
        <v>129</v>
      </c>
      <c r="E72" s="46">
        <v>16</v>
      </c>
      <c r="F72" s="47">
        <v>0</v>
      </c>
      <c r="G72" s="48">
        <f>(1+F72)*E72</f>
        <v>16</v>
      </c>
      <c r="H72" s="49" t="s">
        <v>3</v>
      </c>
      <c r="I72" s="22">
        <v>46.7</v>
      </c>
      <c r="J72" s="22">
        <f t="shared" si="59"/>
        <v>747.2</v>
      </c>
      <c r="K72" s="38">
        <v>0.34</v>
      </c>
      <c r="L72" s="22">
        <f t="shared" si="60"/>
        <v>102</v>
      </c>
      <c r="M72" s="39">
        <f t="shared" si="61"/>
        <v>5.44</v>
      </c>
      <c r="N72" s="13">
        <f t="shared" si="62"/>
        <v>554.88</v>
      </c>
      <c r="O72" s="13">
        <f t="shared" si="63"/>
        <v>1302.08</v>
      </c>
      <c r="P72" s="66"/>
      <c r="Q72" s="50"/>
      <c r="R72" s="50"/>
      <c r="U72" s="52"/>
    </row>
    <row r="73" spans="1:21" s="51" customFormat="1" x14ac:dyDescent="0.3">
      <c r="A73" s="40">
        <f>IF(H73&lt;&gt;"",1+MAX($A$6:A72),"")</f>
        <v>46</v>
      </c>
      <c r="B73" s="109"/>
      <c r="C73" s="86"/>
      <c r="D73" s="75" t="s">
        <v>130</v>
      </c>
      <c r="E73" s="46">
        <v>16</v>
      </c>
      <c r="F73" s="47">
        <v>0</v>
      </c>
      <c r="G73" s="48">
        <f>(1+F73)*E73</f>
        <v>16</v>
      </c>
      <c r="H73" s="49" t="s">
        <v>3</v>
      </c>
      <c r="I73" s="22">
        <v>22.4</v>
      </c>
      <c r="J73" s="22">
        <f t="shared" si="59"/>
        <v>358.4</v>
      </c>
      <c r="K73" s="38">
        <v>0.24</v>
      </c>
      <c r="L73" s="22">
        <f t="shared" si="60"/>
        <v>102</v>
      </c>
      <c r="M73" s="39">
        <f t="shared" si="61"/>
        <v>3.84</v>
      </c>
      <c r="N73" s="13">
        <f t="shared" si="62"/>
        <v>391.68</v>
      </c>
      <c r="O73" s="13">
        <f t="shared" si="63"/>
        <v>750.07999999999993</v>
      </c>
      <c r="P73" s="66"/>
      <c r="Q73" s="50"/>
      <c r="R73" s="50"/>
      <c r="U73" s="52"/>
    </row>
    <row r="74" spans="1:21" s="51" customFormat="1" x14ac:dyDescent="0.3">
      <c r="A74" s="40" t="str">
        <f>IF(H74&lt;&gt;"",1+MAX($A$6:A73),"")</f>
        <v/>
      </c>
      <c r="B74" s="109"/>
      <c r="C74" s="86"/>
      <c r="D74" s="33"/>
      <c r="E74" s="46"/>
      <c r="F74" s="47"/>
      <c r="G74" s="48"/>
      <c r="H74" s="49"/>
      <c r="I74" s="22"/>
      <c r="J74" s="22"/>
      <c r="K74" s="38"/>
      <c r="L74" s="22"/>
      <c r="M74" s="39"/>
      <c r="N74" s="13"/>
      <c r="O74" s="13"/>
      <c r="P74" s="66"/>
      <c r="Q74" s="50"/>
      <c r="R74" s="50"/>
      <c r="U74" s="52"/>
    </row>
    <row r="75" spans="1:21" s="51" customFormat="1" x14ac:dyDescent="0.3">
      <c r="A75" s="40" t="str">
        <f>IF(H75&lt;&gt;"",1+MAX($A$6:A74),"")</f>
        <v/>
      </c>
      <c r="B75" s="109"/>
      <c r="C75" s="86" t="s">
        <v>66</v>
      </c>
      <c r="D75" s="95" t="s">
        <v>56</v>
      </c>
      <c r="E75" s="46"/>
      <c r="F75" s="47"/>
      <c r="G75" s="48"/>
      <c r="H75" s="49"/>
      <c r="I75" s="22"/>
      <c r="J75" s="22"/>
      <c r="K75" s="38"/>
      <c r="L75" s="22"/>
      <c r="M75" s="39"/>
      <c r="N75" s="13"/>
      <c r="O75" s="13"/>
      <c r="P75" s="66"/>
      <c r="Q75" s="50"/>
      <c r="R75" s="50"/>
      <c r="U75" s="52"/>
    </row>
    <row r="76" spans="1:21" s="51" customFormat="1" x14ac:dyDescent="0.3">
      <c r="A76" s="40">
        <f>IF(H76&lt;&gt;"",1+MAX($A$6:A75),"")</f>
        <v>47</v>
      </c>
      <c r="B76" s="109"/>
      <c r="C76" s="86"/>
      <c r="D76" s="33" t="s">
        <v>136</v>
      </c>
      <c r="E76" s="46">
        <v>2</v>
      </c>
      <c r="F76" s="47">
        <v>0</v>
      </c>
      <c r="G76" s="48">
        <f>(1+F76)*E76</f>
        <v>2</v>
      </c>
      <c r="H76" s="49" t="s">
        <v>3</v>
      </c>
      <c r="I76" s="22">
        <v>289</v>
      </c>
      <c r="J76" s="22">
        <f t="shared" ref="J76:J78" si="64">I76*G76</f>
        <v>578</v>
      </c>
      <c r="K76" s="38">
        <v>3.5</v>
      </c>
      <c r="L76" s="22">
        <f t="shared" ref="L76:L78" si="65">$O$20</f>
        <v>102</v>
      </c>
      <c r="M76" s="39">
        <f t="shared" ref="M76:M78" si="66">K76*G76</f>
        <v>7</v>
      </c>
      <c r="N76" s="13">
        <f t="shared" ref="N76:N78" si="67">M76*L76</f>
        <v>714</v>
      </c>
      <c r="O76" s="13">
        <f t="shared" ref="O76:O78" si="68">N76+J76</f>
        <v>1292</v>
      </c>
      <c r="P76" s="66"/>
      <c r="Q76" s="50"/>
      <c r="R76" s="50"/>
      <c r="U76" s="52"/>
    </row>
    <row r="77" spans="1:21" s="51" customFormat="1" x14ac:dyDescent="0.3">
      <c r="A77" s="40">
        <f>IF(H77&lt;&gt;"",1+MAX($A$6:A76),"")</f>
        <v>48</v>
      </c>
      <c r="B77" s="109"/>
      <c r="C77" s="86"/>
      <c r="D77" s="33" t="s">
        <v>137</v>
      </c>
      <c r="E77" s="46">
        <v>5</v>
      </c>
      <c r="F77" s="47">
        <v>0</v>
      </c>
      <c r="G77" s="48">
        <f>(1+F77)*E77</f>
        <v>5</v>
      </c>
      <c r="H77" s="49" t="s">
        <v>3</v>
      </c>
      <c r="I77" s="22">
        <v>289</v>
      </c>
      <c r="J77" s="22">
        <f t="shared" si="64"/>
        <v>1445</v>
      </c>
      <c r="K77" s="38">
        <v>3.5</v>
      </c>
      <c r="L77" s="22">
        <f t="shared" si="65"/>
        <v>102</v>
      </c>
      <c r="M77" s="39">
        <f t="shared" si="66"/>
        <v>17.5</v>
      </c>
      <c r="N77" s="13">
        <f t="shared" si="67"/>
        <v>1785</v>
      </c>
      <c r="O77" s="13">
        <f t="shared" si="68"/>
        <v>3230</v>
      </c>
      <c r="P77" s="66"/>
      <c r="Q77" s="50"/>
      <c r="R77" s="50"/>
      <c r="U77" s="52"/>
    </row>
    <row r="78" spans="1:21" s="51" customFormat="1" x14ac:dyDescent="0.3">
      <c r="A78" s="40">
        <f>IF(H78&lt;&gt;"",1+MAX($A$6:A77),"")</f>
        <v>49</v>
      </c>
      <c r="B78" s="109"/>
      <c r="C78" s="86"/>
      <c r="D78" s="33" t="s">
        <v>137</v>
      </c>
      <c r="E78" s="46">
        <v>5</v>
      </c>
      <c r="F78" s="47">
        <v>0</v>
      </c>
      <c r="G78" s="48">
        <f>(1+F78)*E78</f>
        <v>5</v>
      </c>
      <c r="H78" s="49" t="s">
        <v>3</v>
      </c>
      <c r="I78" s="22">
        <v>289</v>
      </c>
      <c r="J78" s="22">
        <f t="shared" si="64"/>
        <v>1445</v>
      </c>
      <c r="K78" s="38">
        <v>3.5</v>
      </c>
      <c r="L78" s="22">
        <f t="shared" si="65"/>
        <v>102</v>
      </c>
      <c r="M78" s="39">
        <f t="shared" si="66"/>
        <v>17.5</v>
      </c>
      <c r="N78" s="13">
        <f t="shared" si="67"/>
        <v>1785</v>
      </c>
      <c r="O78" s="13">
        <f t="shared" si="68"/>
        <v>3230</v>
      </c>
      <c r="P78" s="66"/>
      <c r="Q78" s="50"/>
      <c r="R78" s="50"/>
      <c r="U78" s="52"/>
    </row>
    <row r="79" spans="1:21" s="51" customFormat="1" x14ac:dyDescent="0.3">
      <c r="A79" s="40" t="str">
        <f>IF(H79&lt;&gt;"",1+MAX($A$6:A78),"")</f>
        <v/>
      </c>
      <c r="B79" s="109"/>
      <c r="C79" s="86"/>
      <c r="D79" s="33"/>
      <c r="E79" s="46"/>
      <c r="F79" s="47"/>
      <c r="G79" s="48"/>
      <c r="H79" s="49"/>
      <c r="I79" s="22"/>
      <c r="J79" s="22"/>
      <c r="K79" s="38"/>
      <c r="L79" s="22"/>
      <c r="M79" s="39"/>
      <c r="N79" s="13"/>
      <c r="O79" s="13"/>
      <c r="P79" s="66"/>
      <c r="Q79" s="50"/>
      <c r="R79" s="50"/>
      <c r="U79" s="52"/>
    </row>
    <row r="80" spans="1:21" s="51" customFormat="1" x14ac:dyDescent="0.3">
      <c r="A80" s="40" t="str">
        <f>IF(H80&lt;&gt;"",1+MAX($A$6:A79),"")</f>
        <v/>
      </c>
      <c r="B80" s="109"/>
      <c r="C80" s="86" t="s">
        <v>67</v>
      </c>
      <c r="D80" s="95" t="s">
        <v>55</v>
      </c>
      <c r="E80" s="46"/>
      <c r="F80" s="47"/>
      <c r="G80" s="48"/>
      <c r="H80" s="49"/>
      <c r="I80" s="22"/>
      <c r="J80" s="22"/>
      <c r="K80" s="38"/>
      <c r="L80" s="22"/>
      <c r="M80" s="39"/>
      <c r="N80" s="13"/>
      <c r="O80" s="13"/>
      <c r="P80" s="66"/>
      <c r="Q80" s="50"/>
      <c r="R80" s="50"/>
      <c r="U80" s="52"/>
    </row>
    <row r="81" spans="1:21" s="51" customFormat="1" x14ac:dyDescent="0.3">
      <c r="A81" s="40" t="str">
        <f>IF(H81&lt;&gt;"",1+MAX($A$6:A80),"")</f>
        <v/>
      </c>
      <c r="B81" s="109"/>
      <c r="C81" s="89" t="s">
        <v>68</v>
      </c>
      <c r="D81" s="77" t="s">
        <v>54</v>
      </c>
      <c r="E81" s="46"/>
      <c r="F81" s="47"/>
      <c r="G81" s="48"/>
      <c r="H81" s="49"/>
      <c r="I81" s="22"/>
      <c r="J81" s="22"/>
      <c r="K81" s="38"/>
      <c r="L81" s="22"/>
      <c r="M81" s="39"/>
      <c r="N81" s="13"/>
      <c r="O81" s="13"/>
      <c r="P81" s="66"/>
      <c r="Q81" s="50"/>
      <c r="R81" s="50"/>
      <c r="U81" s="52"/>
    </row>
    <row r="82" spans="1:21" s="51" customFormat="1" x14ac:dyDescent="0.3">
      <c r="A82" s="40">
        <f>IF(H82&lt;&gt;"",1+MAX($A$6:A81),"")</f>
        <v>50</v>
      </c>
      <c r="B82" s="109"/>
      <c r="C82" s="86"/>
      <c r="D82" s="33" t="s">
        <v>79</v>
      </c>
      <c r="E82" s="46">
        <f>2*3.1428*(0.375/12)*405</f>
        <v>79.55212499999999</v>
      </c>
      <c r="F82" s="47">
        <v>0.1</v>
      </c>
      <c r="G82" s="48">
        <f>(1+F82)*E82</f>
        <v>87.507337499999991</v>
      </c>
      <c r="H82" s="49" t="s">
        <v>5</v>
      </c>
      <c r="I82" s="22">
        <v>3.4794759999999996</v>
      </c>
      <c r="J82" s="22">
        <f t="shared" ref="J82:J86" si="69">I82*G82</f>
        <v>304.47968065514993</v>
      </c>
      <c r="K82" s="38">
        <v>0.04</v>
      </c>
      <c r="L82" s="22">
        <f t="shared" ref="L82:L86" si="70">$O$20</f>
        <v>102</v>
      </c>
      <c r="M82" s="39">
        <f t="shared" ref="M82:M86" si="71">K82*G82</f>
        <v>3.5002934999999997</v>
      </c>
      <c r="N82" s="13">
        <f t="shared" ref="N82:N86" si="72">M82*L82</f>
        <v>357.02993699999996</v>
      </c>
      <c r="O82" s="13">
        <f t="shared" ref="O82:O86" si="73">N82+J82</f>
        <v>661.5096176551499</v>
      </c>
      <c r="P82" s="66"/>
      <c r="Q82" s="50"/>
      <c r="R82" s="50"/>
      <c r="U82" s="52"/>
    </row>
    <row r="83" spans="1:21" s="51" customFormat="1" x14ac:dyDescent="0.3">
      <c r="A83" s="40">
        <f>IF(H83&lt;&gt;"",1+MAX($A$6:A82),"")</f>
        <v>51</v>
      </c>
      <c r="B83" s="109"/>
      <c r="C83" s="86"/>
      <c r="D83" s="33" t="s">
        <v>80</v>
      </c>
      <c r="E83" s="46">
        <f>2*3.1428*(0.5/12)*160</f>
        <v>41.903999999999996</v>
      </c>
      <c r="F83" s="47">
        <v>0.1</v>
      </c>
      <c r="G83" s="48">
        <f>(1+F83)*E83</f>
        <v>46.0944</v>
      </c>
      <c r="H83" s="49" t="s">
        <v>5</v>
      </c>
      <c r="I83" s="22">
        <v>3.4794759999999996</v>
      </c>
      <c r="J83" s="22">
        <f t="shared" si="69"/>
        <v>160.38435853439998</v>
      </c>
      <c r="K83" s="38">
        <v>0.04</v>
      </c>
      <c r="L83" s="22">
        <f t="shared" si="70"/>
        <v>102</v>
      </c>
      <c r="M83" s="39">
        <f t="shared" si="71"/>
        <v>1.8437760000000001</v>
      </c>
      <c r="N83" s="13">
        <f t="shared" si="72"/>
        <v>188.06515200000001</v>
      </c>
      <c r="O83" s="13">
        <f t="shared" si="73"/>
        <v>348.44951053440002</v>
      </c>
      <c r="P83" s="66"/>
      <c r="Q83" s="50"/>
      <c r="R83" s="50"/>
      <c r="U83" s="52"/>
    </row>
    <row r="84" spans="1:21" s="51" customFormat="1" x14ac:dyDescent="0.3">
      <c r="A84" s="40">
        <f>IF(H84&lt;&gt;"",1+MAX($A$6:A83),"")</f>
        <v>52</v>
      </c>
      <c r="B84" s="109"/>
      <c r="C84" s="86"/>
      <c r="D84" s="33" t="s">
        <v>138</v>
      </c>
      <c r="E84" s="46">
        <f>2*3.1428*(0.75/12)*165</f>
        <v>64.820250000000001</v>
      </c>
      <c r="F84" s="47">
        <v>0.1</v>
      </c>
      <c r="G84" s="48">
        <f>(1+F84)*E84</f>
        <v>71.302275000000009</v>
      </c>
      <c r="H84" s="49" t="s">
        <v>5</v>
      </c>
      <c r="I84" s="22">
        <v>3.4794759999999996</v>
      </c>
      <c r="J84" s="22">
        <f t="shared" si="69"/>
        <v>248.09455460789999</v>
      </c>
      <c r="K84" s="38">
        <v>0.04</v>
      </c>
      <c r="L84" s="22">
        <f t="shared" si="70"/>
        <v>102</v>
      </c>
      <c r="M84" s="39">
        <f t="shared" si="71"/>
        <v>2.8520910000000006</v>
      </c>
      <c r="N84" s="13">
        <f t="shared" si="72"/>
        <v>290.91328200000004</v>
      </c>
      <c r="O84" s="13">
        <f t="shared" si="73"/>
        <v>539.0078366079</v>
      </c>
      <c r="P84" s="66"/>
      <c r="Q84" s="50"/>
      <c r="R84" s="50"/>
      <c r="U84" s="52"/>
    </row>
    <row r="85" spans="1:21" s="51" customFormat="1" x14ac:dyDescent="0.3">
      <c r="A85" s="40">
        <f>IF(H85&lt;&gt;"",1+MAX($A$6:A84),"")</f>
        <v>53</v>
      </c>
      <c r="B85" s="109"/>
      <c r="C85" s="86"/>
      <c r="D85" s="33" t="s">
        <v>139</v>
      </c>
      <c r="E85" s="46">
        <f>2*3.1428*(1.25/12)*95</f>
        <v>62.201249999999995</v>
      </c>
      <c r="F85" s="47">
        <v>0.1</v>
      </c>
      <c r="G85" s="48">
        <f>(1+F85)*E85</f>
        <v>68.421374999999998</v>
      </c>
      <c r="H85" s="49" t="s">
        <v>5</v>
      </c>
      <c r="I85" s="22">
        <v>3.4794759999999996</v>
      </c>
      <c r="J85" s="22">
        <f t="shared" si="69"/>
        <v>238.07053219949995</v>
      </c>
      <c r="K85" s="38">
        <v>0.04</v>
      </c>
      <c r="L85" s="22">
        <f t="shared" si="70"/>
        <v>102</v>
      </c>
      <c r="M85" s="39">
        <f t="shared" si="71"/>
        <v>2.7368549999999998</v>
      </c>
      <c r="N85" s="13">
        <f t="shared" si="72"/>
        <v>279.15920999999997</v>
      </c>
      <c r="O85" s="13">
        <f t="shared" si="73"/>
        <v>517.22974219949992</v>
      </c>
      <c r="P85" s="66"/>
      <c r="Q85" s="50"/>
      <c r="R85" s="50"/>
      <c r="U85" s="52"/>
    </row>
    <row r="86" spans="1:21" s="51" customFormat="1" x14ac:dyDescent="0.3">
      <c r="A86" s="40">
        <f>IF(H86&lt;&gt;"",1+MAX($A$6:A85),"")</f>
        <v>54</v>
      </c>
      <c r="B86" s="109"/>
      <c r="C86" s="86"/>
      <c r="D86" s="33" t="s">
        <v>140</v>
      </c>
      <c r="E86" s="46">
        <f>2*3.1428*(0.375/12)*245</f>
        <v>48.124124999999999</v>
      </c>
      <c r="F86" s="47">
        <v>0.1</v>
      </c>
      <c r="G86" s="48">
        <f>(1+F86)*E86</f>
        <v>52.936537500000007</v>
      </c>
      <c r="H86" s="49" t="s">
        <v>5</v>
      </c>
      <c r="I86" s="22">
        <v>3.4794759999999996</v>
      </c>
      <c r="J86" s="22">
        <f t="shared" si="69"/>
        <v>184.19141175435001</v>
      </c>
      <c r="K86" s="38">
        <v>0.04</v>
      </c>
      <c r="L86" s="22">
        <f t="shared" si="70"/>
        <v>102</v>
      </c>
      <c r="M86" s="39">
        <f t="shared" si="71"/>
        <v>2.1174615000000001</v>
      </c>
      <c r="N86" s="13">
        <f t="shared" si="72"/>
        <v>215.98107300000001</v>
      </c>
      <c r="O86" s="13">
        <f t="shared" si="73"/>
        <v>400.17248475435002</v>
      </c>
      <c r="P86" s="66"/>
      <c r="Q86" s="50"/>
      <c r="R86" s="50"/>
      <c r="U86" s="52"/>
    </row>
    <row r="87" spans="1:21" s="51" customFormat="1" x14ac:dyDescent="0.3">
      <c r="A87" s="40" t="str">
        <f>IF(H87&lt;&gt;"",1+MAX($A$6:A86),"")</f>
        <v/>
      </c>
      <c r="B87" s="109"/>
      <c r="C87" s="86"/>
      <c r="D87" s="33"/>
      <c r="E87" s="46"/>
      <c r="F87" s="47"/>
      <c r="G87" s="48"/>
      <c r="H87" s="49"/>
      <c r="I87" s="22"/>
      <c r="J87" s="22"/>
      <c r="K87" s="38"/>
      <c r="L87" s="22"/>
      <c r="M87" s="39"/>
      <c r="N87" s="13"/>
      <c r="O87" s="13"/>
      <c r="P87" s="66"/>
      <c r="Q87" s="50"/>
      <c r="R87" s="50"/>
      <c r="U87" s="52"/>
    </row>
    <row r="88" spans="1:21" s="51" customFormat="1" x14ac:dyDescent="0.3">
      <c r="A88" s="40" t="str">
        <f>IF(H88&lt;&gt;"",1+MAX($A$6:A87),"")</f>
        <v/>
      </c>
      <c r="B88" s="109"/>
      <c r="C88" s="86" t="s">
        <v>69</v>
      </c>
      <c r="D88" s="95" t="s">
        <v>53</v>
      </c>
      <c r="E88" s="46"/>
      <c r="F88" s="47"/>
      <c r="G88" s="48"/>
      <c r="H88" s="49"/>
      <c r="I88" s="22"/>
      <c r="J88" s="22"/>
      <c r="K88" s="38"/>
      <c r="L88" s="22"/>
      <c r="M88" s="39"/>
      <c r="N88" s="13"/>
      <c r="O88" s="13"/>
      <c r="P88" s="66"/>
      <c r="Q88" s="50"/>
      <c r="R88" s="50"/>
      <c r="U88" s="52"/>
    </row>
    <row r="89" spans="1:21" s="51" customFormat="1" x14ac:dyDescent="0.3">
      <c r="A89" s="40" t="str">
        <f>IF(H89&lt;&gt;"",1+MAX($A$6:A88),"")</f>
        <v/>
      </c>
      <c r="B89" s="109"/>
      <c r="C89" s="89" t="s">
        <v>70</v>
      </c>
      <c r="D89" s="77" t="s">
        <v>52</v>
      </c>
      <c r="E89" s="46"/>
      <c r="F89" s="47"/>
      <c r="G89" s="48"/>
      <c r="H89" s="49"/>
      <c r="I89" s="22"/>
      <c r="J89" s="22"/>
      <c r="K89" s="38"/>
      <c r="L89" s="22"/>
      <c r="M89" s="39"/>
      <c r="N89" s="13"/>
      <c r="O89" s="13"/>
      <c r="P89" s="66"/>
      <c r="Q89" s="50"/>
      <c r="R89" s="50"/>
      <c r="U89" s="52"/>
    </row>
    <row r="90" spans="1:21" s="51" customFormat="1" x14ac:dyDescent="0.3">
      <c r="A90" s="40" t="str">
        <f>IF(H90&lt;&gt;"",1+MAX($A$6:A89),"")</f>
        <v/>
      </c>
      <c r="B90" s="109"/>
      <c r="C90" s="86"/>
      <c r="D90" s="77" t="s">
        <v>81</v>
      </c>
      <c r="E90" s="46"/>
      <c r="F90" s="47"/>
      <c r="G90" s="48"/>
      <c r="H90" s="49"/>
      <c r="I90" s="22"/>
      <c r="J90" s="22"/>
      <c r="K90" s="38"/>
      <c r="L90" s="22"/>
      <c r="M90" s="39"/>
      <c r="N90" s="13"/>
      <c r="O90" s="13"/>
      <c r="P90" s="66"/>
      <c r="Q90" s="50"/>
      <c r="R90" s="50"/>
      <c r="U90" s="52"/>
    </row>
    <row r="91" spans="1:21" s="51" customFormat="1" x14ac:dyDescent="0.3">
      <c r="A91" s="40">
        <f>IF(H91&lt;&gt;"",1+MAX($A$6:A90),"")</f>
        <v>55</v>
      </c>
      <c r="B91" s="109"/>
      <c r="C91" s="86"/>
      <c r="D91" s="33" t="s">
        <v>141</v>
      </c>
      <c r="E91" s="46">
        <v>165</v>
      </c>
      <c r="F91" s="47">
        <v>0</v>
      </c>
      <c r="G91" s="48">
        <f t="shared" ref="G91:G103" si="74">(1+F91)*E91</f>
        <v>165</v>
      </c>
      <c r="H91" s="49" t="s">
        <v>3</v>
      </c>
      <c r="I91" s="22">
        <v>42.3</v>
      </c>
      <c r="J91" s="22">
        <f t="shared" ref="J91:J94" si="75">I91*G91</f>
        <v>6979.4999999999991</v>
      </c>
      <c r="K91" s="38">
        <v>0.32</v>
      </c>
      <c r="L91" s="22">
        <f t="shared" ref="L91:L103" si="76">$O$20</f>
        <v>102</v>
      </c>
      <c r="M91" s="39">
        <f t="shared" ref="M91:M103" si="77">K91*G91</f>
        <v>52.800000000000004</v>
      </c>
      <c r="N91" s="13">
        <f t="shared" ref="N91:N103" si="78">M91*L91</f>
        <v>5385.6</v>
      </c>
      <c r="O91" s="13">
        <f t="shared" ref="O91:O103" si="79">N91+J91</f>
        <v>12365.099999999999</v>
      </c>
      <c r="P91" s="66"/>
      <c r="Q91" s="50"/>
      <c r="R91" s="50"/>
      <c r="U91" s="52"/>
    </row>
    <row r="92" spans="1:21" s="51" customFormat="1" x14ac:dyDescent="0.3">
      <c r="A92" s="40">
        <f>IF(H92&lt;&gt;"",1+MAX($A$6:A91),"")</f>
        <v>56</v>
      </c>
      <c r="B92" s="109"/>
      <c r="C92" s="86"/>
      <c r="D92" s="33" t="s">
        <v>142</v>
      </c>
      <c r="E92" s="46">
        <v>11</v>
      </c>
      <c r="F92" s="47">
        <v>0</v>
      </c>
      <c r="G92" s="48">
        <f t="shared" si="74"/>
        <v>11</v>
      </c>
      <c r="H92" s="49" t="s">
        <v>3</v>
      </c>
      <c r="I92" s="22">
        <v>36.5</v>
      </c>
      <c r="J92" s="22">
        <f t="shared" si="75"/>
        <v>401.5</v>
      </c>
      <c r="K92" s="38">
        <v>0.28000000000000003</v>
      </c>
      <c r="L92" s="22">
        <f t="shared" si="76"/>
        <v>102</v>
      </c>
      <c r="M92" s="39">
        <f t="shared" si="77"/>
        <v>3.08</v>
      </c>
      <c r="N92" s="13">
        <f t="shared" si="78"/>
        <v>314.16000000000003</v>
      </c>
      <c r="O92" s="13">
        <f t="shared" si="79"/>
        <v>715.66000000000008</v>
      </c>
      <c r="P92" s="66"/>
      <c r="Q92" s="50"/>
      <c r="R92" s="50"/>
      <c r="U92" s="52"/>
    </row>
    <row r="93" spans="1:21" s="51" customFormat="1" x14ac:dyDescent="0.3">
      <c r="A93" s="40">
        <f>IF(H93&lt;&gt;"",1+MAX($A$6:A92),"")</f>
        <v>57</v>
      </c>
      <c r="B93" s="109"/>
      <c r="C93" s="86"/>
      <c r="D93" s="33" t="s">
        <v>143</v>
      </c>
      <c r="E93" s="46">
        <v>1</v>
      </c>
      <c r="F93" s="47">
        <v>0</v>
      </c>
      <c r="G93" s="48">
        <f t="shared" si="74"/>
        <v>1</v>
      </c>
      <c r="H93" s="49" t="s">
        <v>3</v>
      </c>
      <c r="I93" s="22">
        <v>64.564499999999995</v>
      </c>
      <c r="J93" s="22">
        <f t="shared" si="75"/>
        <v>64.564499999999995</v>
      </c>
      <c r="K93" s="38">
        <v>0.44464999999999999</v>
      </c>
      <c r="L93" s="22">
        <f t="shared" si="76"/>
        <v>102</v>
      </c>
      <c r="M93" s="39">
        <f t="shared" si="77"/>
        <v>0.44464999999999999</v>
      </c>
      <c r="N93" s="13">
        <f t="shared" si="78"/>
        <v>45.354300000000002</v>
      </c>
      <c r="O93" s="13">
        <f t="shared" si="79"/>
        <v>109.9188</v>
      </c>
      <c r="P93" s="66"/>
      <c r="Q93" s="50"/>
      <c r="R93" s="50"/>
      <c r="U93" s="52"/>
    </row>
    <row r="94" spans="1:21" s="51" customFormat="1" x14ac:dyDescent="0.3">
      <c r="A94" s="40">
        <f>IF(H94&lt;&gt;"",1+MAX($A$6:A93),"")</f>
        <v>58</v>
      </c>
      <c r="B94" s="109"/>
      <c r="C94" s="86"/>
      <c r="D94" s="33" t="s">
        <v>44</v>
      </c>
      <c r="E94" s="46">
        <v>3</v>
      </c>
      <c r="F94" s="47">
        <v>0</v>
      </c>
      <c r="G94" s="48">
        <f t="shared" si="74"/>
        <v>3</v>
      </c>
      <c r="H94" s="49" t="s">
        <v>3</v>
      </c>
      <c r="I94" s="22">
        <v>64.364299999999986</v>
      </c>
      <c r="J94" s="22">
        <f t="shared" si="75"/>
        <v>193.09289999999996</v>
      </c>
      <c r="K94" s="38">
        <v>0.6</v>
      </c>
      <c r="L94" s="22">
        <f t="shared" si="76"/>
        <v>102</v>
      </c>
      <c r="M94" s="39">
        <f t="shared" si="77"/>
        <v>1.7999999999999998</v>
      </c>
      <c r="N94" s="13">
        <f t="shared" si="78"/>
        <v>183.6</v>
      </c>
      <c r="O94" s="13">
        <f t="shared" si="79"/>
        <v>376.69289999999995</v>
      </c>
      <c r="P94" s="66"/>
      <c r="Q94" s="50"/>
      <c r="R94" s="50"/>
      <c r="U94" s="52"/>
    </row>
    <row r="95" spans="1:21" s="51" customFormat="1" x14ac:dyDescent="0.3">
      <c r="A95" s="40">
        <f>IF(H95&lt;&gt;"",1+MAX($A$6:A94),"")</f>
        <v>59</v>
      </c>
      <c r="B95" s="109"/>
      <c r="C95" s="86"/>
      <c r="D95" s="33" t="s">
        <v>144</v>
      </c>
      <c r="E95" s="46">
        <v>6</v>
      </c>
      <c r="F95" s="47">
        <v>0</v>
      </c>
      <c r="G95" s="48">
        <f t="shared" si="74"/>
        <v>6</v>
      </c>
      <c r="H95" s="49" t="s">
        <v>3</v>
      </c>
      <c r="I95" s="22">
        <v>78</v>
      </c>
      <c r="J95" s="22">
        <f t="shared" ref="J95:J103" si="80">I95*G95</f>
        <v>468</v>
      </c>
      <c r="K95" s="38">
        <v>0.82</v>
      </c>
      <c r="L95" s="22">
        <f t="shared" si="76"/>
        <v>102</v>
      </c>
      <c r="M95" s="39">
        <f t="shared" si="77"/>
        <v>4.92</v>
      </c>
      <c r="N95" s="13">
        <f t="shared" si="78"/>
        <v>501.84</v>
      </c>
      <c r="O95" s="13">
        <f t="shared" si="79"/>
        <v>969.83999999999992</v>
      </c>
      <c r="P95" s="66"/>
      <c r="Q95" s="50"/>
      <c r="R95" s="50"/>
      <c r="U95" s="52"/>
    </row>
    <row r="96" spans="1:21" s="51" customFormat="1" x14ac:dyDescent="0.3">
      <c r="A96" s="40">
        <f>IF(H96&lt;&gt;"",1+MAX($A$6:A95),"")</f>
        <v>60</v>
      </c>
      <c r="B96" s="109"/>
      <c r="C96" s="86"/>
      <c r="D96" s="33" t="s">
        <v>144</v>
      </c>
      <c r="E96" s="46">
        <v>3</v>
      </c>
      <c r="F96" s="47">
        <v>0</v>
      </c>
      <c r="G96" s="48">
        <f t="shared" si="74"/>
        <v>3</v>
      </c>
      <c r="H96" s="49" t="s">
        <v>3</v>
      </c>
      <c r="I96" s="22">
        <v>78</v>
      </c>
      <c r="J96" s="22">
        <f t="shared" si="80"/>
        <v>234</v>
      </c>
      <c r="K96" s="38">
        <v>0.82</v>
      </c>
      <c r="L96" s="22">
        <f t="shared" si="76"/>
        <v>102</v>
      </c>
      <c r="M96" s="39">
        <f t="shared" si="77"/>
        <v>2.46</v>
      </c>
      <c r="N96" s="13">
        <f t="shared" si="78"/>
        <v>250.92</v>
      </c>
      <c r="O96" s="13">
        <f t="shared" si="79"/>
        <v>484.91999999999996</v>
      </c>
      <c r="P96" s="66"/>
      <c r="Q96" s="50"/>
      <c r="R96" s="50"/>
      <c r="U96" s="52"/>
    </row>
    <row r="97" spans="1:21" s="51" customFormat="1" x14ac:dyDescent="0.3">
      <c r="A97" s="40">
        <f>IF(H97&lt;&gt;"",1+MAX($A$6:A96),"")</f>
        <v>61</v>
      </c>
      <c r="B97" s="109"/>
      <c r="C97" s="86"/>
      <c r="D97" s="33" t="s">
        <v>82</v>
      </c>
      <c r="E97" s="46">
        <v>23</v>
      </c>
      <c r="F97" s="47">
        <v>0</v>
      </c>
      <c r="G97" s="48">
        <f t="shared" si="74"/>
        <v>23</v>
      </c>
      <c r="H97" s="49" t="s">
        <v>3</v>
      </c>
      <c r="I97" s="22">
        <v>72.55</v>
      </c>
      <c r="J97" s="22">
        <f t="shared" si="80"/>
        <v>1668.6499999999999</v>
      </c>
      <c r="K97" s="38">
        <v>0.6</v>
      </c>
      <c r="L97" s="22">
        <f t="shared" si="76"/>
        <v>102</v>
      </c>
      <c r="M97" s="39">
        <f t="shared" si="77"/>
        <v>13.799999999999999</v>
      </c>
      <c r="N97" s="13">
        <f t="shared" si="78"/>
        <v>1407.6</v>
      </c>
      <c r="O97" s="13">
        <f t="shared" si="79"/>
        <v>3076.25</v>
      </c>
      <c r="P97" s="66"/>
      <c r="Q97" s="50"/>
      <c r="R97" s="50"/>
      <c r="U97" s="52"/>
    </row>
    <row r="98" spans="1:21" s="51" customFormat="1" x14ac:dyDescent="0.3">
      <c r="A98" s="40">
        <f>IF(H98&lt;&gt;"",1+MAX($A$6:A97),"")</f>
        <v>62</v>
      </c>
      <c r="B98" s="109"/>
      <c r="C98" s="86"/>
      <c r="D98" s="33" t="s">
        <v>84</v>
      </c>
      <c r="E98" s="46">
        <v>6</v>
      </c>
      <c r="F98" s="47">
        <v>0</v>
      </c>
      <c r="G98" s="48">
        <f t="shared" si="74"/>
        <v>6</v>
      </c>
      <c r="H98" s="49" t="s">
        <v>3</v>
      </c>
      <c r="I98" s="22">
        <v>64.5</v>
      </c>
      <c r="J98" s="22">
        <f t="shared" si="80"/>
        <v>387</v>
      </c>
      <c r="K98" s="38">
        <v>0.54</v>
      </c>
      <c r="L98" s="22">
        <f t="shared" si="76"/>
        <v>102</v>
      </c>
      <c r="M98" s="39">
        <f t="shared" si="77"/>
        <v>3.24</v>
      </c>
      <c r="N98" s="13">
        <f t="shared" si="78"/>
        <v>330.48</v>
      </c>
      <c r="O98" s="13">
        <f t="shared" si="79"/>
        <v>717.48</v>
      </c>
      <c r="P98" s="66"/>
      <c r="Q98" s="50"/>
      <c r="R98" s="50"/>
      <c r="U98" s="52"/>
    </row>
    <row r="99" spans="1:21" s="51" customFormat="1" x14ac:dyDescent="0.3">
      <c r="A99" s="40">
        <f>IF(H99&lt;&gt;"",1+MAX($A$6:A98),"")</f>
        <v>63</v>
      </c>
      <c r="B99" s="109"/>
      <c r="C99" s="86"/>
      <c r="D99" s="33" t="s">
        <v>145</v>
      </c>
      <c r="E99" s="46">
        <v>7</v>
      </c>
      <c r="F99" s="47">
        <v>0</v>
      </c>
      <c r="G99" s="48">
        <f t="shared" si="74"/>
        <v>7</v>
      </c>
      <c r="H99" s="49" t="s">
        <v>3</v>
      </c>
      <c r="I99" s="22">
        <v>120</v>
      </c>
      <c r="J99" s="22">
        <f t="shared" si="80"/>
        <v>840</v>
      </c>
      <c r="K99" s="38">
        <v>0.88</v>
      </c>
      <c r="L99" s="22">
        <f t="shared" si="76"/>
        <v>102</v>
      </c>
      <c r="M99" s="39">
        <f t="shared" si="77"/>
        <v>6.16</v>
      </c>
      <c r="N99" s="13">
        <f t="shared" si="78"/>
        <v>628.32000000000005</v>
      </c>
      <c r="O99" s="13">
        <f t="shared" si="79"/>
        <v>1468.3200000000002</v>
      </c>
      <c r="P99" s="66"/>
      <c r="Q99" s="50"/>
      <c r="R99" s="50"/>
      <c r="U99" s="52"/>
    </row>
    <row r="100" spans="1:21" s="51" customFormat="1" x14ac:dyDescent="0.3">
      <c r="A100" s="40">
        <f>IF(H100&lt;&gt;"",1+MAX($A$6:A99),"")</f>
        <v>64</v>
      </c>
      <c r="B100" s="109"/>
      <c r="C100" s="86"/>
      <c r="D100" s="33" t="s">
        <v>146</v>
      </c>
      <c r="E100" s="46">
        <v>2</v>
      </c>
      <c r="F100" s="47">
        <v>0</v>
      </c>
      <c r="G100" s="48">
        <f t="shared" si="74"/>
        <v>2</v>
      </c>
      <c r="H100" s="49" t="s">
        <v>3</v>
      </c>
      <c r="I100" s="22">
        <v>89.4</v>
      </c>
      <c r="J100" s="22">
        <f t="shared" si="80"/>
        <v>178.8</v>
      </c>
      <c r="K100" s="38">
        <v>0.88</v>
      </c>
      <c r="L100" s="22">
        <f t="shared" si="76"/>
        <v>102</v>
      </c>
      <c r="M100" s="39">
        <f t="shared" si="77"/>
        <v>1.76</v>
      </c>
      <c r="N100" s="13">
        <f t="shared" si="78"/>
        <v>179.52</v>
      </c>
      <c r="O100" s="13">
        <f t="shared" si="79"/>
        <v>358.32000000000005</v>
      </c>
      <c r="P100" s="66"/>
      <c r="Q100" s="50"/>
      <c r="R100" s="50"/>
      <c r="U100" s="52"/>
    </row>
    <row r="101" spans="1:21" s="51" customFormat="1" x14ac:dyDescent="0.3">
      <c r="A101" s="40">
        <f>IF(H101&lt;&gt;"",1+MAX($A$6:A100),"")</f>
        <v>65</v>
      </c>
      <c r="B101" s="109"/>
      <c r="C101" s="86"/>
      <c r="D101" s="33" t="s">
        <v>147</v>
      </c>
      <c r="E101" s="46">
        <v>1</v>
      </c>
      <c r="F101" s="47">
        <v>0</v>
      </c>
      <c r="G101" s="48">
        <f t="shared" si="74"/>
        <v>1</v>
      </c>
      <c r="H101" s="49" t="s">
        <v>3</v>
      </c>
      <c r="I101" s="22">
        <v>147.6</v>
      </c>
      <c r="J101" s="22">
        <f t="shared" si="80"/>
        <v>147.6</v>
      </c>
      <c r="K101" s="38">
        <v>1.1000000000000001</v>
      </c>
      <c r="L101" s="22">
        <f t="shared" si="76"/>
        <v>102</v>
      </c>
      <c r="M101" s="39">
        <f t="shared" si="77"/>
        <v>1.1000000000000001</v>
      </c>
      <c r="N101" s="13">
        <f t="shared" si="78"/>
        <v>112.2</v>
      </c>
      <c r="O101" s="13">
        <f t="shared" si="79"/>
        <v>259.8</v>
      </c>
      <c r="P101" s="66"/>
      <c r="Q101" s="50"/>
      <c r="R101" s="50"/>
      <c r="U101" s="52"/>
    </row>
    <row r="102" spans="1:21" s="51" customFormat="1" x14ac:dyDescent="0.3">
      <c r="A102" s="40">
        <f>IF(H102&lt;&gt;"",1+MAX($A$6:A101),"")</f>
        <v>66</v>
      </c>
      <c r="B102" s="109"/>
      <c r="C102" s="86"/>
      <c r="D102" s="33" t="s">
        <v>148</v>
      </c>
      <c r="E102" s="46">
        <v>3</v>
      </c>
      <c r="F102" s="47">
        <v>0</v>
      </c>
      <c r="G102" s="48">
        <f t="shared" si="74"/>
        <v>3</v>
      </c>
      <c r="H102" s="49" t="s">
        <v>3</v>
      </c>
      <c r="I102" s="22">
        <v>147.6</v>
      </c>
      <c r="J102" s="22">
        <f t="shared" si="80"/>
        <v>442.79999999999995</v>
      </c>
      <c r="K102" s="38">
        <v>1.1000000000000001</v>
      </c>
      <c r="L102" s="22">
        <f t="shared" si="76"/>
        <v>102</v>
      </c>
      <c r="M102" s="39">
        <f t="shared" si="77"/>
        <v>3.3000000000000003</v>
      </c>
      <c r="N102" s="13">
        <f t="shared" si="78"/>
        <v>336.6</v>
      </c>
      <c r="O102" s="13">
        <f t="shared" si="79"/>
        <v>779.4</v>
      </c>
      <c r="P102" s="66"/>
      <c r="Q102" s="50"/>
      <c r="R102" s="50"/>
      <c r="U102" s="52"/>
    </row>
    <row r="103" spans="1:21" s="51" customFormat="1" x14ac:dyDescent="0.3">
      <c r="A103" s="40">
        <f>IF(H103&lt;&gt;"",1+MAX($A$6:A102),"")</f>
        <v>67</v>
      </c>
      <c r="B103" s="109"/>
      <c r="C103" s="86"/>
      <c r="D103" s="33" t="s">
        <v>149</v>
      </c>
      <c r="E103" s="46">
        <v>3</v>
      </c>
      <c r="F103" s="47">
        <v>0</v>
      </c>
      <c r="G103" s="48">
        <f t="shared" si="74"/>
        <v>3</v>
      </c>
      <c r="H103" s="49" t="s">
        <v>3</v>
      </c>
      <c r="I103" s="22">
        <v>147.6</v>
      </c>
      <c r="J103" s="22">
        <f t="shared" si="80"/>
        <v>442.79999999999995</v>
      </c>
      <c r="K103" s="38">
        <v>1.1000000000000001</v>
      </c>
      <c r="L103" s="22">
        <f t="shared" si="76"/>
        <v>102</v>
      </c>
      <c r="M103" s="39">
        <f t="shared" si="77"/>
        <v>3.3000000000000003</v>
      </c>
      <c r="N103" s="13">
        <f t="shared" si="78"/>
        <v>336.6</v>
      </c>
      <c r="O103" s="13">
        <f t="shared" si="79"/>
        <v>779.4</v>
      </c>
      <c r="P103" s="66"/>
      <c r="Q103" s="50"/>
      <c r="R103" s="50"/>
      <c r="U103" s="52"/>
    </row>
    <row r="104" spans="1:21" s="51" customFormat="1" x14ac:dyDescent="0.3">
      <c r="A104" s="40" t="str">
        <f>IF(H104&lt;&gt;"",1+MAX($A$6:A103),"")</f>
        <v/>
      </c>
      <c r="B104" s="109"/>
      <c r="C104" s="86"/>
      <c r="D104" s="33"/>
      <c r="E104" s="46"/>
      <c r="F104" s="47"/>
      <c r="G104" s="48"/>
      <c r="H104" s="49"/>
      <c r="I104" s="22"/>
      <c r="J104" s="22"/>
      <c r="K104" s="38"/>
      <c r="L104" s="22"/>
      <c r="M104" s="39"/>
      <c r="N104" s="13"/>
      <c r="O104" s="13"/>
      <c r="P104" s="66"/>
      <c r="Q104" s="50"/>
      <c r="R104" s="50"/>
      <c r="U104" s="52"/>
    </row>
    <row r="105" spans="1:21" s="51" customFormat="1" x14ac:dyDescent="0.3">
      <c r="A105" s="40" t="str">
        <f>IF(H105&lt;&gt;"",1+MAX($A$6:A104),"")</f>
        <v/>
      </c>
      <c r="B105" s="109"/>
      <c r="C105" s="86"/>
      <c r="D105" s="77" t="s">
        <v>83</v>
      </c>
      <c r="E105" s="46"/>
      <c r="F105" s="47"/>
      <c r="G105" s="48"/>
      <c r="H105" s="49"/>
      <c r="I105" s="22"/>
      <c r="J105" s="22"/>
      <c r="K105" s="38"/>
      <c r="L105" s="22"/>
      <c r="M105" s="39"/>
      <c r="N105" s="13"/>
      <c r="O105" s="13"/>
      <c r="P105" s="66"/>
      <c r="Q105" s="50"/>
      <c r="R105" s="50"/>
      <c r="U105" s="52"/>
    </row>
    <row r="106" spans="1:21" s="51" customFormat="1" x14ac:dyDescent="0.3">
      <c r="A106" s="40">
        <f>IF(H106&lt;&gt;"",1+MAX($A$6:A105),"")</f>
        <v>68</v>
      </c>
      <c r="B106" s="109"/>
      <c r="C106" s="86"/>
      <c r="D106" s="33" t="s">
        <v>43</v>
      </c>
      <c r="E106" s="46">
        <v>55</v>
      </c>
      <c r="F106" s="47">
        <v>0</v>
      </c>
      <c r="G106" s="48">
        <f t="shared" ref="G106:G130" si="81">(1+F106)*E106</f>
        <v>55</v>
      </c>
      <c r="H106" s="49" t="s">
        <v>3</v>
      </c>
      <c r="I106" s="22">
        <v>42.342299999999994</v>
      </c>
      <c r="J106" s="22">
        <f t="shared" ref="J106:J110" si="82">I106*G106</f>
        <v>2328.8264999999997</v>
      </c>
      <c r="K106" s="38">
        <v>0.57999999999999996</v>
      </c>
      <c r="L106" s="22">
        <f t="shared" ref="L106:L130" si="83">$O$20</f>
        <v>102</v>
      </c>
      <c r="M106" s="39">
        <f t="shared" ref="M106:M130" si="84">K106*G106</f>
        <v>31.9</v>
      </c>
      <c r="N106" s="13">
        <f t="shared" ref="N106:N130" si="85">M106*L106</f>
        <v>3253.7999999999997</v>
      </c>
      <c r="O106" s="13">
        <f t="shared" ref="O106:O130" si="86">N106+J106</f>
        <v>5582.6264999999994</v>
      </c>
      <c r="P106" s="66"/>
      <c r="Q106" s="50"/>
      <c r="R106" s="50"/>
      <c r="U106" s="52"/>
    </row>
    <row r="107" spans="1:21" s="51" customFormat="1" x14ac:dyDescent="0.3">
      <c r="A107" s="40">
        <f>IF(H107&lt;&gt;"",1+MAX($A$6:A106),"")</f>
        <v>69</v>
      </c>
      <c r="B107" s="109"/>
      <c r="C107" s="86"/>
      <c r="D107" s="33" t="s">
        <v>51</v>
      </c>
      <c r="E107" s="46">
        <v>63</v>
      </c>
      <c r="F107" s="47">
        <v>0</v>
      </c>
      <c r="G107" s="48">
        <f t="shared" si="81"/>
        <v>63</v>
      </c>
      <c r="H107" s="49" t="s">
        <v>3</v>
      </c>
      <c r="I107" s="22">
        <v>42.342299999999994</v>
      </c>
      <c r="J107" s="22">
        <f t="shared" si="82"/>
        <v>2667.5648999999999</v>
      </c>
      <c r="K107" s="38">
        <v>0.57999999999999996</v>
      </c>
      <c r="L107" s="22">
        <f t="shared" si="83"/>
        <v>102</v>
      </c>
      <c r="M107" s="39">
        <f t="shared" si="84"/>
        <v>36.54</v>
      </c>
      <c r="N107" s="13">
        <f t="shared" si="85"/>
        <v>3727.08</v>
      </c>
      <c r="O107" s="13">
        <f t="shared" si="86"/>
        <v>6394.6448999999993</v>
      </c>
      <c r="P107" s="66"/>
      <c r="Q107" s="50"/>
      <c r="R107" s="50"/>
      <c r="U107" s="52"/>
    </row>
    <row r="108" spans="1:21" s="51" customFormat="1" x14ac:dyDescent="0.3">
      <c r="A108" s="40">
        <f>IF(H108&lt;&gt;"",1+MAX($A$6:A107),"")</f>
        <v>70</v>
      </c>
      <c r="B108" s="109"/>
      <c r="C108" s="86"/>
      <c r="D108" s="33" t="s">
        <v>50</v>
      </c>
      <c r="E108" s="46">
        <v>46</v>
      </c>
      <c r="F108" s="47">
        <v>0</v>
      </c>
      <c r="G108" s="48">
        <f t="shared" si="81"/>
        <v>46</v>
      </c>
      <c r="H108" s="49" t="s">
        <v>3</v>
      </c>
      <c r="I108" s="22">
        <v>72.071999999999989</v>
      </c>
      <c r="J108" s="22">
        <f t="shared" si="82"/>
        <v>3315.3119999999994</v>
      </c>
      <c r="K108" s="38">
        <v>0.8</v>
      </c>
      <c r="L108" s="22">
        <f t="shared" si="83"/>
        <v>102</v>
      </c>
      <c r="M108" s="39">
        <f t="shared" si="84"/>
        <v>36.800000000000004</v>
      </c>
      <c r="N108" s="13">
        <f t="shared" si="85"/>
        <v>3753.6000000000004</v>
      </c>
      <c r="O108" s="13">
        <f t="shared" si="86"/>
        <v>7068.9120000000003</v>
      </c>
      <c r="P108" s="66"/>
      <c r="Q108" s="50"/>
      <c r="R108" s="50"/>
      <c r="U108" s="52"/>
    </row>
    <row r="109" spans="1:21" s="51" customFormat="1" x14ac:dyDescent="0.3">
      <c r="A109" s="40">
        <f>IF(H109&lt;&gt;"",1+MAX($A$6:A108),"")</f>
        <v>71</v>
      </c>
      <c r="B109" s="109"/>
      <c r="C109" s="86"/>
      <c r="D109" s="33" t="s">
        <v>49</v>
      </c>
      <c r="E109" s="46">
        <v>18</v>
      </c>
      <c r="F109" s="47">
        <v>0</v>
      </c>
      <c r="G109" s="48">
        <f t="shared" si="81"/>
        <v>18</v>
      </c>
      <c r="H109" s="49" t="s">
        <v>3</v>
      </c>
      <c r="I109" s="22">
        <v>33.233199999999997</v>
      </c>
      <c r="J109" s="22">
        <f t="shared" si="82"/>
        <v>598.19759999999997</v>
      </c>
      <c r="K109" s="38">
        <v>0.47599999999999998</v>
      </c>
      <c r="L109" s="22">
        <f t="shared" si="83"/>
        <v>102</v>
      </c>
      <c r="M109" s="39">
        <f t="shared" si="84"/>
        <v>8.5679999999999996</v>
      </c>
      <c r="N109" s="13">
        <f t="shared" si="85"/>
        <v>873.93599999999992</v>
      </c>
      <c r="O109" s="13">
        <f t="shared" si="86"/>
        <v>1472.1335999999999</v>
      </c>
      <c r="P109" s="66"/>
      <c r="Q109" s="50"/>
      <c r="R109" s="50"/>
      <c r="U109" s="52"/>
    </row>
    <row r="110" spans="1:21" s="51" customFormat="1" x14ac:dyDescent="0.3">
      <c r="A110" s="40">
        <f>IF(H110&lt;&gt;"",1+MAX($A$6:A109),"")</f>
        <v>72</v>
      </c>
      <c r="B110" s="109"/>
      <c r="C110" s="86"/>
      <c r="D110" s="33" t="s">
        <v>48</v>
      </c>
      <c r="E110" s="46">
        <v>15</v>
      </c>
      <c r="F110" s="47">
        <v>0</v>
      </c>
      <c r="G110" s="48">
        <f t="shared" si="81"/>
        <v>15</v>
      </c>
      <c r="H110" s="49" t="s">
        <v>3</v>
      </c>
      <c r="I110" s="22">
        <v>62.462399999999988</v>
      </c>
      <c r="J110" s="22">
        <f t="shared" si="82"/>
        <v>936.93599999999981</v>
      </c>
      <c r="K110" s="38">
        <v>0.6</v>
      </c>
      <c r="L110" s="22">
        <f t="shared" si="83"/>
        <v>102</v>
      </c>
      <c r="M110" s="39">
        <f t="shared" si="84"/>
        <v>9</v>
      </c>
      <c r="N110" s="13">
        <f t="shared" si="85"/>
        <v>918</v>
      </c>
      <c r="O110" s="13">
        <f t="shared" si="86"/>
        <v>1854.9359999999997</v>
      </c>
      <c r="P110" s="66"/>
      <c r="Q110" s="50"/>
      <c r="R110" s="50"/>
      <c r="U110" s="52"/>
    </row>
    <row r="111" spans="1:21" s="51" customFormat="1" x14ac:dyDescent="0.3">
      <c r="A111" s="40">
        <f>IF(H111&lt;&gt;"",1+MAX($A$6:A110),"")</f>
        <v>73</v>
      </c>
      <c r="B111" s="109"/>
      <c r="C111" s="86"/>
      <c r="D111" s="33" t="s">
        <v>150</v>
      </c>
      <c r="E111" s="46">
        <v>46</v>
      </c>
      <c r="F111" s="47">
        <v>0</v>
      </c>
      <c r="G111" s="48">
        <f t="shared" si="81"/>
        <v>46</v>
      </c>
      <c r="H111" s="49" t="s">
        <v>3</v>
      </c>
      <c r="I111" s="22">
        <v>62.462399999999988</v>
      </c>
      <c r="J111" s="22">
        <f t="shared" ref="J111:J112" si="87">I111*G111</f>
        <v>2873.2703999999994</v>
      </c>
      <c r="K111" s="38">
        <v>0.6</v>
      </c>
      <c r="L111" s="22">
        <f t="shared" si="83"/>
        <v>102</v>
      </c>
      <c r="M111" s="39">
        <f t="shared" si="84"/>
        <v>27.599999999999998</v>
      </c>
      <c r="N111" s="13">
        <f t="shared" si="85"/>
        <v>2815.2</v>
      </c>
      <c r="O111" s="13">
        <f t="shared" si="86"/>
        <v>5688.4703999999992</v>
      </c>
      <c r="P111" s="66"/>
      <c r="Q111" s="50"/>
      <c r="R111" s="50"/>
      <c r="U111" s="52"/>
    </row>
    <row r="112" spans="1:21" s="51" customFormat="1" x14ac:dyDescent="0.3">
      <c r="A112" s="40">
        <f>IF(H112&lt;&gt;"",1+MAX($A$6:A111),"")</f>
        <v>74</v>
      </c>
      <c r="B112" s="109"/>
      <c r="C112" s="86"/>
      <c r="D112" s="33" t="s">
        <v>151</v>
      </c>
      <c r="E112" s="46">
        <v>4</v>
      </c>
      <c r="F112" s="47">
        <v>0</v>
      </c>
      <c r="G112" s="48">
        <f t="shared" si="81"/>
        <v>4</v>
      </c>
      <c r="H112" s="49" t="s">
        <v>3</v>
      </c>
      <c r="I112" s="22">
        <v>72.400000000000006</v>
      </c>
      <c r="J112" s="22">
        <f t="shared" si="87"/>
        <v>289.60000000000002</v>
      </c>
      <c r="K112" s="38">
        <v>0.8</v>
      </c>
      <c r="L112" s="22">
        <f t="shared" si="83"/>
        <v>102</v>
      </c>
      <c r="M112" s="39">
        <f t="shared" si="84"/>
        <v>3.2</v>
      </c>
      <c r="N112" s="13">
        <f t="shared" si="85"/>
        <v>326.40000000000003</v>
      </c>
      <c r="O112" s="13">
        <f t="shared" si="86"/>
        <v>616</v>
      </c>
      <c r="P112" s="66"/>
      <c r="Q112" s="50"/>
      <c r="R112" s="50"/>
      <c r="U112" s="52"/>
    </row>
    <row r="113" spans="1:21" s="51" customFormat="1" x14ac:dyDescent="0.3">
      <c r="A113" s="40">
        <f>IF(H113&lt;&gt;"",1+MAX($A$6:A112),"")</f>
        <v>75</v>
      </c>
      <c r="B113" s="109"/>
      <c r="C113" s="86"/>
      <c r="D113" s="33" t="s">
        <v>152</v>
      </c>
      <c r="E113" s="46">
        <v>8</v>
      </c>
      <c r="F113" s="47">
        <v>0</v>
      </c>
      <c r="G113" s="48">
        <f t="shared" si="81"/>
        <v>8</v>
      </c>
      <c r="H113" s="49" t="s">
        <v>3</v>
      </c>
      <c r="I113" s="22">
        <v>72.400000000000006</v>
      </c>
      <c r="J113" s="22">
        <f t="shared" ref="J113" si="88">I113*G113</f>
        <v>579.20000000000005</v>
      </c>
      <c r="K113" s="38">
        <v>0.8</v>
      </c>
      <c r="L113" s="22">
        <f t="shared" si="83"/>
        <v>102</v>
      </c>
      <c r="M113" s="39">
        <f t="shared" si="84"/>
        <v>6.4</v>
      </c>
      <c r="N113" s="13">
        <f t="shared" si="85"/>
        <v>652.80000000000007</v>
      </c>
      <c r="O113" s="13">
        <f t="shared" si="86"/>
        <v>1232</v>
      </c>
      <c r="P113" s="66"/>
      <c r="Q113" s="50"/>
      <c r="R113" s="50"/>
      <c r="U113" s="52"/>
    </row>
    <row r="114" spans="1:21" s="51" customFormat="1" x14ac:dyDescent="0.3">
      <c r="A114" s="40">
        <f>IF(H114&lt;&gt;"",1+MAX($A$6:A113),"")</f>
        <v>76</v>
      </c>
      <c r="B114" s="109"/>
      <c r="C114" s="86"/>
      <c r="D114" s="33" t="s">
        <v>153</v>
      </c>
      <c r="E114" s="46">
        <v>2</v>
      </c>
      <c r="F114" s="47">
        <v>0</v>
      </c>
      <c r="G114" s="48">
        <f t="shared" si="81"/>
        <v>2</v>
      </c>
      <c r="H114" s="49" t="s">
        <v>3</v>
      </c>
      <c r="I114" s="22">
        <v>89.23</v>
      </c>
      <c r="J114" s="22">
        <f t="shared" ref="J114:J130" si="89">I114*G114</f>
        <v>178.46</v>
      </c>
      <c r="K114" s="38">
        <v>0.8</v>
      </c>
      <c r="L114" s="22">
        <f t="shared" si="83"/>
        <v>102</v>
      </c>
      <c r="M114" s="39">
        <f t="shared" si="84"/>
        <v>1.6</v>
      </c>
      <c r="N114" s="13">
        <f t="shared" si="85"/>
        <v>163.20000000000002</v>
      </c>
      <c r="O114" s="13">
        <f t="shared" si="86"/>
        <v>341.66</v>
      </c>
      <c r="P114" s="66"/>
      <c r="Q114" s="50"/>
      <c r="R114" s="50"/>
      <c r="U114" s="52"/>
    </row>
    <row r="115" spans="1:21" s="51" customFormat="1" x14ac:dyDescent="0.3">
      <c r="A115" s="40">
        <f>IF(H115&lt;&gt;"",1+MAX($A$6:A114),"")</f>
        <v>77</v>
      </c>
      <c r="B115" s="109"/>
      <c r="C115" s="86"/>
      <c r="D115" s="33" t="s">
        <v>154</v>
      </c>
      <c r="E115" s="46">
        <v>1</v>
      </c>
      <c r="F115" s="47">
        <v>0</v>
      </c>
      <c r="G115" s="48">
        <f t="shared" si="81"/>
        <v>1</v>
      </c>
      <c r="H115" s="49" t="s">
        <v>3</v>
      </c>
      <c r="I115" s="22">
        <v>102.33</v>
      </c>
      <c r="J115" s="22">
        <f t="shared" si="89"/>
        <v>102.33</v>
      </c>
      <c r="K115" s="38">
        <v>0.88300000000000001</v>
      </c>
      <c r="L115" s="22">
        <f t="shared" si="83"/>
        <v>102</v>
      </c>
      <c r="M115" s="39">
        <f t="shared" si="84"/>
        <v>0.88300000000000001</v>
      </c>
      <c r="N115" s="13">
        <f t="shared" si="85"/>
        <v>90.066000000000003</v>
      </c>
      <c r="O115" s="13">
        <f t="shared" si="86"/>
        <v>192.39600000000002</v>
      </c>
      <c r="P115" s="66"/>
      <c r="Q115" s="50"/>
      <c r="R115" s="50"/>
      <c r="U115" s="52"/>
    </row>
    <row r="116" spans="1:21" s="51" customFormat="1" x14ac:dyDescent="0.3">
      <c r="A116" s="40">
        <f>IF(H116&lt;&gt;"",1+MAX($A$6:A115),"")</f>
        <v>78</v>
      </c>
      <c r="B116" s="109"/>
      <c r="C116" s="86"/>
      <c r="D116" s="33" t="s">
        <v>155</v>
      </c>
      <c r="E116" s="46">
        <v>2</v>
      </c>
      <c r="F116" s="47">
        <v>0</v>
      </c>
      <c r="G116" s="48">
        <f t="shared" si="81"/>
        <v>2</v>
      </c>
      <c r="H116" s="49" t="s">
        <v>3</v>
      </c>
      <c r="I116" s="22">
        <v>68.3</v>
      </c>
      <c r="J116" s="22">
        <f t="shared" si="89"/>
        <v>136.6</v>
      </c>
      <c r="K116" s="38">
        <v>0.65500000000000003</v>
      </c>
      <c r="L116" s="22">
        <f t="shared" si="83"/>
        <v>102</v>
      </c>
      <c r="M116" s="39">
        <f t="shared" si="84"/>
        <v>1.31</v>
      </c>
      <c r="N116" s="13">
        <f t="shared" si="85"/>
        <v>133.62</v>
      </c>
      <c r="O116" s="13">
        <f t="shared" si="86"/>
        <v>270.22000000000003</v>
      </c>
      <c r="P116" s="66"/>
      <c r="Q116" s="50"/>
      <c r="R116" s="50"/>
      <c r="U116" s="52"/>
    </row>
    <row r="117" spans="1:21" s="51" customFormat="1" x14ac:dyDescent="0.3">
      <c r="A117" s="40">
        <f>IF(H117&lt;&gt;"",1+MAX($A$6:A116),"")</f>
        <v>79</v>
      </c>
      <c r="B117" s="109"/>
      <c r="C117" s="86"/>
      <c r="D117" s="33" t="s">
        <v>156</v>
      </c>
      <c r="E117" s="46">
        <v>3</v>
      </c>
      <c r="F117" s="47">
        <v>0</v>
      </c>
      <c r="G117" s="48">
        <f t="shared" si="81"/>
        <v>3</v>
      </c>
      <c r="H117" s="49" t="s">
        <v>3</v>
      </c>
      <c r="I117" s="22">
        <v>132.30000000000001</v>
      </c>
      <c r="J117" s="22">
        <f t="shared" si="89"/>
        <v>396.90000000000003</v>
      </c>
      <c r="K117" s="38">
        <v>1.1200000000000001</v>
      </c>
      <c r="L117" s="22">
        <f t="shared" si="83"/>
        <v>102</v>
      </c>
      <c r="M117" s="39">
        <f t="shared" si="84"/>
        <v>3.3600000000000003</v>
      </c>
      <c r="N117" s="13">
        <f t="shared" si="85"/>
        <v>342.72</v>
      </c>
      <c r="O117" s="13">
        <f t="shared" si="86"/>
        <v>739.62000000000012</v>
      </c>
      <c r="P117" s="66"/>
      <c r="Q117" s="50"/>
      <c r="R117" s="50"/>
      <c r="U117" s="52"/>
    </row>
    <row r="118" spans="1:21" s="51" customFormat="1" x14ac:dyDescent="0.3">
      <c r="A118" s="40">
        <f>IF(H118&lt;&gt;"",1+MAX($A$6:A117),"")</f>
        <v>80</v>
      </c>
      <c r="B118" s="109"/>
      <c r="C118" s="86"/>
      <c r="D118" s="33" t="s">
        <v>157</v>
      </c>
      <c r="E118" s="46">
        <v>1</v>
      </c>
      <c r="F118" s="47">
        <v>0</v>
      </c>
      <c r="G118" s="48">
        <f t="shared" si="81"/>
        <v>1</v>
      </c>
      <c r="H118" s="49" t="s">
        <v>3</v>
      </c>
      <c r="I118" s="22">
        <v>132.30000000000001</v>
      </c>
      <c r="J118" s="22">
        <f t="shared" ref="J118" si="90">I118*G118</f>
        <v>132.30000000000001</v>
      </c>
      <c r="K118" s="38">
        <v>1.1200000000000001</v>
      </c>
      <c r="L118" s="22">
        <f t="shared" si="83"/>
        <v>102</v>
      </c>
      <c r="M118" s="39">
        <f t="shared" si="84"/>
        <v>1.1200000000000001</v>
      </c>
      <c r="N118" s="13">
        <f t="shared" si="85"/>
        <v>114.24000000000001</v>
      </c>
      <c r="O118" s="13">
        <f t="shared" si="86"/>
        <v>246.54000000000002</v>
      </c>
      <c r="P118" s="66"/>
      <c r="Q118" s="50"/>
      <c r="R118" s="50"/>
      <c r="U118" s="52"/>
    </row>
    <row r="119" spans="1:21" s="51" customFormat="1" x14ac:dyDescent="0.3">
      <c r="A119" s="40">
        <f>IF(H119&lt;&gt;"",1+MAX($A$6:A118),"")</f>
        <v>81</v>
      </c>
      <c r="B119" s="109"/>
      <c r="C119" s="86"/>
      <c r="D119" s="33" t="s">
        <v>158</v>
      </c>
      <c r="E119" s="46">
        <v>4</v>
      </c>
      <c r="F119" s="47">
        <v>0</v>
      </c>
      <c r="G119" s="48">
        <f t="shared" si="81"/>
        <v>4</v>
      </c>
      <c r="H119" s="49" t="s">
        <v>3</v>
      </c>
      <c r="I119" s="22">
        <v>148.5</v>
      </c>
      <c r="J119" s="22">
        <f t="shared" si="89"/>
        <v>594</v>
      </c>
      <c r="K119" s="38">
        <v>1.0329999999999999</v>
      </c>
      <c r="L119" s="22">
        <f t="shared" si="83"/>
        <v>102</v>
      </c>
      <c r="M119" s="39">
        <f t="shared" si="84"/>
        <v>4.1319999999999997</v>
      </c>
      <c r="N119" s="13">
        <f t="shared" si="85"/>
        <v>421.46399999999994</v>
      </c>
      <c r="O119" s="13">
        <f t="shared" si="86"/>
        <v>1015.4639999999999</v>
      </c>
      <c r="P119" s="66"/>
      <c r="Q119" s="50"/>
      <c r="R119" s="50"/>
      <c r="U119" s="52"/>
    </row>
    <row r="120" spans="1:21" s="51" customFormat="1" x14ac:dyDescent="0.3">
      <c r="A120" s="40">
        <f>IF(H120&lt;&gt;"",1+MAX($A$6:A119),"")</f>
        <v>82</v>
      </c>
      <c r="B120" s="109"/>
      <c r="C120" s="86"/>
      <c r="D120" s="33" t="s">
        <v>159</v>
      </c>
      <c r="E120" s="46">
        <v>5</v>
      </c>
      <c r="F120" s="47">
        <v>0</v>
      </c>
      <c r="G120" s="48">
        <f t="shared" si="81"/>
        <v>5</v>
      </c>
      <c r="H120" s="49" t="s">
        <v>3</v>
      </c>
      <c r="I120" s="22">
        <v>148.5</v>
      </c>
      <c r="J120" s="22">
        <f t="shared" si="89"/>
        <v>742.5</v>
      </c>
      <c r="K120" s="38">
        <v>1.0329999999999999</v>
      </c>
      <c r="L120" s="22">
        <f t="shared" si="83"/>
        <v>102</v>
      </c>
      <c r="M120" s="39">
        <f t="shared" si="84"/>
        <v>5.1649999999999991</v>
      </c>
      <c r="N120" s="13">
        <f t="shared" si="85"/>
        <v>526.82999999999993</v>
      </c>
      <c r="O120" s="13">
        <f t="shared" si="86"/>
        <v>1269.33</v>
      </c>
      <c r="P120" s="66"/>
      <c r="Q120" s="50"/>
      <c r="R120" s="50"/>
      <c r="U120" s="52"/>
    </row>
    <row r="121" spans="1:21" s="51" customFormat="1" x14ac:dyDescent="0.3">
      <c r="A121" s="40">
        <f>IF(H121&lt;&gt;"",1+MAX($A$6:A120),"")</f>
        <v>83</v>
      </c>
      <c r="B121" s="109"/>
      <c r="C121" s="86"/>
      <c r="D121" s="33" t="s">
        <v>160</v>
      </c>
      <c r="E121" s="46">
        <v>1</v>
      </c>
      <c r="F121" s="47">
        <v>0</v>
      </c>
      <c r="G121" s="48">
        <f t="shared" si="81"/>
        <v>1</v>
      </c>
      <c r="H121" s="49" t="s">
        <v>3</v>
      </c>
      <c r="I121" s="22">
        <v>167</v>
      </c>
      <c r="J121" s="22">
        <f t="shared" si="89"/>
        <v>167</v>
      </c>
      <c r="K121" s="38">
        <v>1.0329999999999999</v>
      </c>
      <c r="L121" s="22">
        <f t="shared" si="83"/>
        <v>102</v>
      </c>
      <c r="M121" s="39">
        <f t="shared" si="84"/>
        <v>1.0329999999999999</v>
      </c>
      <c r="N121" s="13">
        <f t="shared" si="85"/>
        <v>105.36599999999999</v>
      </c>
      <c r="O121" s="13">
        <f t="shared" si="86"/>
        <v>272.36599999999999</v>
      </c>
      <c r="P121" s="66"/>
      <c r="Q121" s="50"/>
      <c r="R121" s="50"/>
      <c r="U121" s="52"/>
    </row>
    <row r="122" spans="1:21" s="51" customFormat="1" x14ac:dyDescent="0.3">
      <c r="A122" s="40">
        <f>IF(H122&lt;&gt;"",1+MAX($A$6:A121),"")</f>
        <v>84</v>
      </c>
      <c r="B122" s="109"/>
      <c r="C122" s="86"/>
      <c r="D122" s="33" t="s">
        <v>47</v>
      </c>
      <c r="E122" s="46">
        <v>15</v>
      </c>
      <c r="F122" s="47">
        <v>0</v>
      </c>
      <c r="G122" s="48">
        <f t="shared" si="81"/>
        <v>15</v>
      </c>
      <c r="H122" s="49" t="s">
        <v>3</v>
      </c>
      <c r="I122" s="22">
        <v>72.071999999999989</v>
      </c>
      <c r="J122" s="22">
        <f t="shared" si="89"/>
        <v>1081.08</v>
      </c>
      <c r="K122" s="38">
        <v>0.624</v>
      </c>
      <c r="L122" s="22">
        <f t="shared" si="83"/>
        <v>102</v>
      </c>
      <c r="M122" s="39">
        <f t="shared" si="84"/>
        <v>9.36</v>
      </c>
      <c r="N122" s="13">
        <f t="shared" si="85"/>
        <v>954.71999999999991</v>
      </c>
      <c r="O122" s="13">
        <f t="shared" si="86"/>
        <v>2035.7999999999997</v>
      </c>
      <c r="P122" s="66"/>
      <c r="Q122" s="50"/>
      <c r="R122" s="50"/>
      <c r="U122" s="52"/>
    </row>
    <row r="123" spans="1:21" s="51" customFormat="1" x14ac:dyDescent="0.3">
      <c r="A123" s="40">
        <f>IF(H123&lt;&gt;"",1+MAX($A$6:A122),"")</f>
        <v>85</v>
      </c>
      <c r="B123" s="109"/>
      <c r="C123" s="86"/>
      <c r="D123" s="33" t="s">
        <v>85</v>
      </c>
      <c r="E123" s="46">
        <v>13</v>
      </c>
      <c r="F123" s="47">
        <v>0</v>
      </c>
      <c r="G123" s="48">
        <f t="shared" si="81"/>
        <v>13</v>
      </c>
      <c r="H123" s="49" t="s">
        <v>3</v>
      </c>
      <c r="I123" s="22">
        <v>72.071999999999989</v>
      </c>
      <c r="J123" s="22">
        <f t="shared" si="89"/>
        <v>936.93599999999981</v>
      </c>
      <c r="K123" s="38">
        <v>0.624</v>
      </c>
      <c r="L123" s="22">
        <f t="shared" si="83"/>
        <v>102</v>
      </c>
      <c r="M123" s="39">
        <f t="shared" si="84"/>
        <v>8.1120000000000001</v>
      </c>
      <c r="N123" s="13">
        <f t="shared" si="85"/>
        <v>827.42399999999998</v>
      </c>
      <c r="O123" s="13">
        <f t="shared" si="86"/>
        <v>1764.3599999999997</v>
      </c>
      <c r="P123" s="66"/>
      <c r="Q123" s="50"/>
      <c r="R123" s="50"/>
      <c r="U123" s="52"/>
    </row>
    <row r="124" spans="1:21" s="51" customFormat="1" x14ac:dyDescent="0.3">
      <c r="A124" s="40">
        <f>IF(H124&lt;&gt;"",1+MAX($A$6:A123),"")</f>
        <v>86</v>
      </c>
      <c r="B124" s="109"/>
      <c r="C124" s="86"/>
      <c r="D124" s="33" t="s">
        <v>46</v>
      </c>
      <c r="E124" s="46">
        <v>2</v>
      </c>
      <c r="F124" s="47">
        <v>0</v>
      </c>
      <c r="G124" s="48">
        <f t="shared" si="81"/>
        <v>2</v>
      </c>
      <c r="H124" s="49" t="s">
        <v>3</v>
      </c>
      <c r="I124" s="22">
        <v>72.071999999999989</v>
      </c>
      <c r="J124" s="22">
        <f t="shared" si="89"/>
        <v>144.14399999999998</v>
      </c>
      <c r="K124" s="38">
        <v>0.624</v>
      </c>
      <c r="L124" s="22">
        <f t="shared" si="83"/>
        <v>102</v>
      </c>
      <c r="M124" s="39">
        <f t="shared" si="84"/>
        <v>1.248</v>
      </c>
      <c r="N124" s="13">
        <f t="shared" si="85"/>
        <v>127.29600000000001</v>
      </c>
      <c r="O124" s="13">
        <f t="shared" si="86"/>
        <v>271.44</v>
      </c>
      <c r="P124" s="66"/>
      <c r="Q124" s="50"/>
      <c r="R124" s="50"/>
      <c r="U124" s="52"/>
    </row>
    <row r="125" spans="1:21" s="51" customFormat="1" x14ac:dyDescent="0.3">
      <c r="A125" s="40">
        <f>IF(H125&lt;&gt;"",1+MAX($A$6:A124),"")</f>
        <v>87</v>
      </c>
      <c r="B125" s="109"/>
      <c r="C125" s="86"/>
      <c r="D125" s="33" t="s">
        <v>86</v>
      </c>
      <c r="E125" s="46">
        <v>13</v>
      </c>
      <c r="F125" s="47">
        <v>0</v>
      </c>
      <c r="G125" s="48">
        <f t="shared" si="81"/>
        <v>13</v>
      </c>
      <c r="H125" s="49" t="s">
        <v>3</v>
      </c>
      <c r="I125" s="22">
        <v>147.34719999999996</v>
      </c>
      <c r="J125" s="22">
        <f t="shared" si="89"/>
        <v>1915.5135999999995</v>
      </c>
      <c r="K125" s="38">
        <v>1.1200000000000001</v>
      </c>
      <c r="L125" s="22">
        <f t="shared" si="83"/>
        <v>102</v>
      </c>
      <c r="M125" s="39">
        <f t="shared" si="84"/>
        <v>14.560000000000002</v>
      </c>
      <c r="N125" s="13">
        <f t="shared" si="85"/>
        <v>1485.1200000000003</v>
      </c>
      <c r="O125" s="13">
        <f t="shared" si="86"/>
        <v>3400.6336000000001</v>
      </c>
      <c r="P125" s="66"/>
      <c r="Q125" s="50"/>
      <c r="R125" s="50"/>
      <c r="U125" s="52"/>
    </row>
    <row r="126" spans="1:21" s="51" customFormat="1" x14ac:dyDescent="0.3">
      <c r="A126" s="40">
        <f>IF(H126&lt;&gt;"",1+MAX($A$6:A125),"")</f>
        <v>88</v>
      </c>
      <c r="B126" s="109"/>
      <c r="C126" s="86"/>
      <c r="D126" s="33" t="s">
        <v>87</v>
      </c>
      <c r="E126" s="46">
        <v>6</v>
      </c>
      <c r="F126" s="47">
        <v>0</v>
      </c>
      <c r="G126" s="48">
        <f t="shared" si="81"/>
        <v>6</v>
      </c>
      <c r="H126" s="49" t="s">
        <v>3</v>
      </c>
      <c r="I126" s="22">
        <v>147.34719999999996</v>
      </c>
      <c r="J126" s="22">
        <f t="shared" si="89"/>
        <v>884.08319999999981</v>
      </c>
      <c r="K126" s="38">
        <v>1.1200000000000001</v>
      </c>
      <c r="L126" s="22">
        <f t="shared" si="83"/>
        <v>102</v>
      </c>
      <c r="M126" s="39">
        <f t="shared" si="84"/>
        <v>6.7200000000000006</v>
      </c>
      <c r="N126" s="13">
        <f t="shared" si="85"/>
        <v>685.44</v>
      </c>
      <c r="O126" s="13">
        <f t="shared" si="86"/>
        <v>1569.5231999999999</v>
      </c>
      <c r="P126" s="66"/>
      <c r="Q126" s="50"/>
      <c r="R126" s="50"/>
      <c r="U126" s="52"/>
    </row>
    <row r="127" spans="1:21" s="51" customFormat="1" x14ac:dyDescent="0.3">
      <c r="A127" s="40">
        <f>IF(H127&lt;&gt;"",1+MAX($A$6:A126),"")</f>
        <v>89</v>
      </c>
      <c r="B127" s="109"/>
      <c r="C127" s="86"/>
      <c r="D127" s="33" t="s">
        <v>161</v>
      </c>
      <c r="E127" s="46">
        <v>2</v>
      </c>
      <c r="F127" s="47">
        <v>0</v>
      </c>
      <c r="G127" s="48">
        <f t="shared" si="81"/>
        <v>2</v>
      </c>
      <c r="H127" s="49" t="s">
        <v>3</v>
      </c>
      <c r="I127" s="22">
        <v>147.34719999999996</v>
      </c>
      <c r="J127" s="22">
        <f t="shared" si="89"/>
        <v>294.69439999999992</v>
      </c>
      <c r="K127" s="38">
        <v>1.1200000000000001</v>
      </c>
      <c r="L127" s="22">
        <f t="shared" si="83"/>
        <v>102</v>
      </c>
      <c r="M127" s="39">
        <f t="shared" si="84"/>
        <v>2.2400000000000002</v>
      </c>
      <c r="N127" s="13">
        <f t="shared" si="85"/>
        <v>228.48000000000002</v>
      </c>
      <c r="O127" s="13">
        <f t="shared" si="86"/>
        <v>523.17439999999988</v>
      </c>
      <c r="P127" s="66"/>
      <c r="Q127" s="50"/>
      <c r="R127" s="50"/>
      <c r="U127" s="52"/>
    </row>
    <row r="128" spans="1:21" s="51" customFormat="1" x14ac:dyDescent="0.3">
      <c r="A128" s="40">
        <f>IF(H128&lt;&gt;"",1+MAX($A$6:A127),"")</f>
        <v>90</v>
      </c>
      <c r="B128" s="109"/>
      <c r="C128" s="86"/>
      <c r="D128" s="33" t="s">
        <v>162</v>
      </c>
      <c r="E128" s="46">
        <v>1</v>
      </c>
      <c r="F128" s="47">
        <v>0</v>
      </c>
      <c r="G128" s="48">
        <f t="shared" si="81"/>
        <v>1</v>
      </c>
      <c r="H128" s="49" t="s">
        <v>3</v>
      </c>
      <c r="I128" s="22">
        <v>178.2</v>
      </c>
      <c r="J128" s="22">
        <f t="shared" si="89"/>
        <v>178.2</v>
      </c>
      <c r="K128" s="38">
        <v>1.02</v>
      </c>
      <c r="L128" s="22">
        <f t="shared" si="83"/>
        <v>102</v>
      </c>
      <c r="M128" s="39">
        <f t="shared" si="84"/>
        <v>1.02</v>
      </c>
      <c r="N128" s="13">
        <f t="shared" si="85"/>
        <v>104.04</v>
      </c>
      <c r="O128" s="13">
        <f t="shared" si="86"/>
        <v>282.24</v>
      </c>
      <c r="P128" s="66"/>
      <c r="Q128" s="50"/>
      <c r="R128" s="50"/>
      <c r="U128" s="52"/>
    </row>
    <row r="129" spans="1:21" s="51" customFormat="1" x14ac:dyDescent="0.3">
      <c r="A129" s="40">
        <f>IF(H129&lt;&gt;"",1+MAX($A$6:A128),"")</f>
        <v>91</v>
      </c>
      <c r="B129" s="109"/>
      <c r="C129" s="86"/>
      <c r="D129" s="33" t="s">
        <v>45</v>
      </c>
      <c r="E129" s="46">
        <v>3</v>
      </c>
      <c r="F129" s="47">
        <v>0</v>
      </c>
      <c r="G129" s="48">
        <f t="shared" si="81"/>
        <v>3</v>
      </c>
      <c r="H129" s="49" t="s">
        <v>3</v>
      </c>
      <c r="I129" s="22">
        <v>178.2</v>
      </c>
      <c r="J129" s="22">
        <f t="shared" si="89"/>
        <v>534.59999999999991</v>
      </c>
      <c r="K129" s="38">
        <v>1.02</v>
      </c>
      <c r="L129" s="22">
        <f t="shared" si="83"/>
        <v>102</v>
      </c>
      <c r="M129" s="39">
        <f t="shared" si="84"/>
        <v>3.06</v>
      </c>
      <c r="N129" s="13">
        <f t="shared" si="85"/>
        <v>312.12</v>
      </c>
      <c r="O129" s="13">
        <f t="shared" si="86"/>
        <v>846.71999999999991</v>
      </c>
      <c r="P129" s="66"/>
      <c r="Q129" s="50"/>
      <c r="R129" s="50"/>
      <c r="U129" s="52"/>
    </row>
    <row r="130" spans="1:21" s="51" customFormat="1" x14ac:dyDescent="0.3">
      <c r="A130" s="40">
        <f>IF(H130&lt;&gt;"",1+MAX($A$6:A129),"")</f>
        <v>92</v>
      </c>
      <c r="B130" s="109"/>
      <c r="C130" s="86"/>
      <c r="D130" s="33" t="s">
        <v>163</v>
      </c>
      <c r="E130" s="46">
        <v>4</v>
      </c>
      <c r="F130" s="47">
        <v>0</v>
      </c>
      <c r="G130" s="48">
        <f t="shared" si="81"/>
        <v>4</v>
      </c>
      <c r="H130" s="49" t="s">
        <v>3</v>
      </c>
      <c r="I130" s="22">
        <v>188</v>
      </c>
      <c r="J130" s="22">
        <f t="shared" si="89"/>
        <v>752</v>
      </c>
      <c r="K130" s="38">
        <v>1.02</v>
      </c>
      <c r="L130" s="22">
        <f t="shared" si="83"/>
        <v>102</v>
      </c>
      <c r="M130" s="39">
        <f t="shared" si="84"/>
        <v>4.08</v>
      </c>
      <c r="N130" s="13">
        <f t="shared" si="85"/>
        <v>416.16</v>
      </c>
      <c r="O130" s="13">
        <f t="shared" si="86"/>
        <v>1168.1600000000001</v>
      </c>
      <c r="P130" s="66"/>
      <c r="Q130" s="50"/>
      <c r="R130" s="50"/>
      <c r="U130" s="52"/>
    </row>
    <row r="131" spans="1:21" s="51" customFormat="1" x14ac:dyDescent="0.3">
      <c r="A131" s="40" t="str">
        <f>IF(H131&lt;&gt;"",1+MAX($A$6:A130),"")</f>
        <v/>
      </c>
      <c r="B131" s="109"/>
      <c r="C131" s="86"/>
      <c r="D131" s="33"/>
      <c r="E131" s="46"/>
      <c r="F131" s="47"/>
      <c r="G131" s="48"/>
      <c r="H131" s="49"/>
      <c r="I131" s="22"/>
      <c r="J131" s="22"/>
      <c r="K131" s="38"/>
      <c r="L131" s="22"/>
      <c r="M131" s="39"/>
      <c r="N131" s="13"/>
      <c r="O131" s="13"/>
      <c r="P131" s="66"/>
      <c r="Q131" s="50"/>
      <c r="R131" s="50"/>
      <c r="U131" s="52"/>
    </row>
    <row r="132" spans="1:21" s="51" customFormat="1" x14ac:dyDescent="0.3">
      <c r="A132" s="40" t="str">
        <f>IF(H132&lt;&gt;"",1+MAX($A$6:A131),"")</f>
        <v/>
      </c>
      <c r="B132" s="109"/>
      <c r="C132" s="86"/>
      <c r="D132" s="77" t="s">
        <v>164</v>
      </c>
      <c r="E132" s="46"/>
      <c r="F132" s="47"/>
      <c r="G132" s="48"/>
      <c r="H132" s="49"/>
      <c r="I132" s="22"/>
      <c r="J132" s="22"/>
      <c r="K132" s="38"/>
      <c r="L132" s="22"/>
      <c r="M132" s="39"/>
      <c r="N132" s="13"/>
      <c r="O132" s="13"/>
      <c r="P132" s="66"/>
      <c r="Q132" s="50"/>
      <c r="R132" s="50"/>
      <c r="U132" s="52"/>
    </row>
    <row r="133" spans="1:21" s="51" customFormat="1" x14ac:dyDescent="0.3">
      <c r="A133" s="40">
        <f>IF(H133&lt;&gt;"",1+MAX($A$6:A132),"")</f>
        <v>93</v>
      </c>
      <c r="B133" s="109"/>
      <c r="C133" s="86"/>
      <c r="D133" s="33" t="s">
        <v>51</v>
      </c>
      <c r="E133" s="46">
        <v>6</v>
      </c>
      <c r="F133" s="47">
        <v>0</v>
      </c>
      <c r="G133" s="48">
        <f>(1+F133)*E133</f>
        <v>6</v>
      </c>
      <c r="H133" s="49" t="s">
        <v>3</v>
      </c>
      <c r="I133" s="22">
        <v>42.342299999999994</v>
      </c>
      <c r="J133" s="22">
        <f t="shared" ref="J133:J134" si="91">I133*G133</f>
        <v>254.05379999999997</v>
      </c>
      <c r="K133" s="38">
        <v>0.57999999999999996</v>
      </c>
      <c r="L133" s="22">
        <f t="shared" ref="L133:L134" si="92">$O$20</f>
        <v>102</v>
      </c>
      <c r="M133" s="39">
        <f t="shared" ref="M133:M134" si="93">K133*G133</f>
        <v>3.4799999999999995</v>
      </c>
      <c r="N133" s="13">
        <f t="shared" ref="N133:N134" si="94">M133*L133</f>
        <v>354.96</v>
      </c>
      <c r="O133" s="13">
        <f t="shared" ref="O133:O134" si="95">N133+J133</f>
        <v>609.01379999999995</v>
      </c>
      <c r="P133" s="66"/>
      <c r="Q133" s="50"/>
      <c r="R133" s="50"/>
      <c r="U133" s="52"/>
    </row>
    <row r="134" spans="1:21" s="51" customFormat="1" x14ac:dyDescent="0.3">
      <c r="A134" s="40">
        <f>IF(H134&lt;&gt;"",1+MAX($A$6:A133),"")</f>
        <v>94</v>
      </c>
      <c r="B134" s="109"/>
      <c r="C134" s="86"/>
      <c r="D134" s="33" t="s">
        <v>150</v>
      </c>
      <c r="E134" s="46">
        <v>2</v>
      </c>
      <c r="F134" s="47">
        <v>0</v>
      </c>
      <c r="G134" s="48">
        <f>(1+F134)*E134</f>
        <v>2</v>
      </c>
      <c r="H134" s="49" t="s">
        <v>3</v>
      </c>
      <c r="I134" s="22">
        <v>62.462399999999988</v>
      </c>
      <c r="J134" s="22">
        <f t="shared" si="91"/>
        <v>124.92479999999998</v>
      </c>
      <c r="K134" s="38">
        <v>0.6</v>
      </c>
      <c r="L134" s="22">
        <f t="shared" si="92"/>
        <v>102</v>
      </c>
      <c r="M134" s="39">
        <f t="shared" si="93"/>
        <v>1.2</v>
      </c>
      <c r="N134" s="13">
        <f t="shared" si="94"/>
        <v>122.39999999999999</v>
      </c>
      <c r="O134" s="13">
        <f t="shared" si="95"/>
        <v>247.32479999999998</v>
      </c>
      <c r="P134" s="66"/>
      <c r="Q134" s="50"/>
      <c r="R134" s="50"/>
      <c r="U134" s="52"/>
    </row>
    <row r="135" spans="1:21" s="51" customFormat="1" x14ac:dyDescent="0.3">
      <c r="A135" s="40" t="str">
        <f>IF(H135&lt;&gt;"",1+MAX($A$6:A134),"")</f>
        <v/>
      </c>
      <c r="B135" s="109"/>
      <c r="C135" s="86"/>
      <c r="D135" s="33"/>
      <c r="E135" s="46"/>
      <c r="F135" s="47"/>
      <c r="G135" s="48"/>
      <c r="H135" s="49"/>
      <c r="I135" s="22"/>
      <c r="J135" s="22"/>
      <c r="K135" s="38"/>
      <c r="L135" s="22"/>
      <c r="M135" s="39"/>
      <c r="N135" s="13"/>
      <c r="O135" s="13"/>
      <c r="P135" s="66"/>
      <c r="Q135" s="50"/>
      <c r="R135" s="50"/>
      <c r="U135" s="52"/>
    </row>
    <row r="136" spans="1:21" s="51" customFormat="1" x14ac:dyDescent="0.3">
      <c r="A136" s="40" t="str">
        <f>IF(H136&lt;&gt;"",1+MAX($A$6:A135),"")</f>
        <v/>
      </c>
      <c r="B136" s="109"/>
      <c r="C136" s="86" t="s">
        <v>71</v>
      </c>
      <c r="D136" s="95" t="s">
        <v>72</v>
      </c>
      <c r="E136" s="46"/>
      <c r="F136" s="47"/>
      <c r="G136" s="48"/>
      <c r="H136" s="49"/>
      <c r="I136" s="22"/>
      <c r="J136" s="22"/>
      <c r="K136" s="38"/>
      <c r="L136" s="22"/>
      <c r="M136" s="39"/>
      <c r="N136" s="13"/>
      <c r="O136" s="13"/>
      <c r="P136" s="66"/>
      <c r="Q136" s="50"/>
      <c r="R136" s="50"/>
      <c r="U136" s="52"/>
    </row>
    <row r="137" spans="1:21" s="51" customFormat="1" x14ac:dyDescent="0.3">
      <c r="A137" s="40" t="str">
        <f>IF(H137&lt;&gt;"",1+MAX($A$6:A136),"")</f>
        <v/>
      </c>
      <c r="B137" s="109"/>
      <c r="C137" s="86"/>
      <c r="D137" s="77" t="s">
        <v>88</v>
      </c>
      <c r="E137" s="46"/>
      <c r="F137" s="47"/>
      <c r="G137" s="48"/>
      <c r="H137" s="49"/>
      <c r="I137" s="22"/>
      <c r="J137" s="22"/>
      <c r="K137" s="38"/>
      <c r="L137" s="22"/>
      <c r="M137" s="39"/>
      <c r="N137" s="13"/>
      <c r="O137" s="13"/>
      <c r="P137" s="66"/>
      <c r="Q137" s="50"/>
      <c r="R137" s="50"/>
      <c r="U137" s="52"/>
    </row>
    <row r="138" spans="1:21" s="51" customFormat="1" x14ac:dyDescent="0.3">
      <c r="A138" s="40">
        <f>IF(H138&lt;&gt;"",1+MAX($A$6:A137),"")</f>
        <v>95</v>
      </c>
      <c r="B138" s="109"/>
      <c r="C138" s="86"/>
      <c r="D138" s="33" t="s">
        <v>41</v>
      </c>
      <c r="E138" s="46">
        <v>220</v>
      </c>
      <c r="F138" s="47">
        <v>0.1</v>
      </c>
      <c r="G138" s="48">
        <f>(1+F138)*E138</f>
        <v>242.00000000000003</v>
      </c>
      <c r="H138" s="49" t="s">
        <v>4</v>
      </c>
      <c r="I138" s="22">
        <v>5.8278219999999994</v>
      </c>
      <c r="J138" s="22">
        <f t="shared" ref="J138:J140" si="96">I138*G138</f>
        <v>1410.332924</v>
      </c>
      <c r="K138" s="38">
        <v>0.12</v>
      </c>
      <c r="L138" s="22">
        <f t="shared" ref="L138:L141" si="97">$O$20</f>
        <v>102</v>
      </c>
      <c r="M138" s="39">
        <f t="shared" ref="M138:M141" si="98">K138*G138</f>
        <v>29.040000000000003</v>
      </c>
      <c r="N138" s="13">
        <f t="shared" ref="N138:N141" si="99">M138*L138</f>
        <v>2962.0800000000004</v>
      </c>
      <c r="O138" s="13">
        <f t="shared" ref="O138:O141" si="100">N138+J138</f>
        <v>4372.4129240000002</v>
      </c>
      <c r="P138" s="66"/>
      <c r="Q138" s="50"/>
      <c r="R138" s="50"/>
      <c r="U138" s="52"/>
    </row>
    <row r="139" spans="1:21" s="51" customFormat="1" x14ac:dyDescent="0.3">
      <c r="A139" s="40">
        <f>IF(H139&lt;&gt;"",1+MAX($A$6:A138),"")</f>
        <v>96</v>
      </c>
      <c r="B139" s="109"/>
      <c r="C139" s="86"/>
      <c r="D139" s="33" t="s">
        <v>40</v>
      </c>
      <c r="E139" s="46">
        <v>75</v>
      </c>
      <c r="F139" s="47">
        <v>0.1</v>
      </c>
      <c r="G139" s="48">
        <f>(1+F139)*E139</f>
        <v>82.5</v>
      </c>
      <c r="H139" s="49" t="s">
        <v>4</v>
      </c>
      <c r="I139" s="22">
        <v>7.8878799999999991</v>
      </c>
      <c r="J139" s="22">
        <f t="shared" si="96"/>
        <v>650.75009999999997</v>
      </c>
      <c r="K139" s="38">
        <v>0.14000000000000001</v>
      </c>
      <c r="L139" s="22">
        <f t="shared" si="97"/>
        <v>102</v>
      </c>
      <c r="M139" s="39">
        <f t="shared" si="98"/>
        <v>11.55</v>
      </c>
      <c r="N139" s="13">
        <f t="shared" si="99"/>
        <v>1178.1000000000001</v>
      </c>
      <c r="O139" s="13">
        <f t="shared" si="100"/>
        <v>1828.8501000000001</v>
      </c>
      <c r="P139" s="66"/>
      <c r="Q139" s="50"/>
      <c r="R139" s="50"/>
      <c r="U139" s="52"/>
    </row>
    <row r="140" spans="1:21" s="51" customFormat="1" x14ac:dyDescent="0.3">
      <c r="A140" s="40">
        <f>IF(H140&lt;&gt;"",1+MAX($A$6:A139),"")</f>
        <v>97</v>
      </c>
      <c r="B140" s="109"/>
      <c r="C140" s="86"/>
      <c r="D140" s="33" t="s">
        <v>89</v>
      </c>
      <c r="E140" s="46">
        <v>165</v>
      </c>
      <c r="F140" s="47">
        <v>0.1</v>
      </c>
      <c r="G140" s="48">
        <f>(1+F140)*E140</f>
        <v>181.50000000000003</v>
      </c>
      <c r="H140" s="49" t="s">
        <v>4</v>
      </c>
      <c r="I140" s="22">
        <v>16.88</v>
      </c>
      <c r="J140" s="22">
        <f t="shared" si="96"/>
        <v>3063.7200000000003</v>
      </c>
      <c r="K140" s="38">
        <v>0.2</v>
      </c>
      <c r="L140" s="22">
        <f t="shared" si="97"/>
        <v>102</v>
      </c>
      <c r="M140" s="39">
        <f t="shared" si="98"/>
        <v>36.300000000000004</v>
      </c>
      <c r="N140" s="13">
        <f t="shared" si="99"/>
        <v>3702.6000000000004</v>
      </c>
      <c r="O140" s="13">
        <f t="shared" si="100"/>
        <v>6766.3200000000006</v>
      </c>
      <c r="P140" s="66"/>
      <c r="Q140" s="50"/>
      <c r="R140" s="50"/>
      <c r="U140" s="52"/>
    </row>
    <row r="141" spans="1:21" s="51" customFormat="1" x14ac:dyDescent="0.3">
      <c r="A141" s="40">
        <f>IF(H141&lt;&gt;"",1+MAX($A$6:A140),"")</f>
        <v>98</v>
      </c>
      <c r="B141" s="109"/>
      <c r="C141" s="86"/>
      <c r="D141" s="33" t="s">
        <v>165</v>
      </c>
      <c r="E141" s="46">
        <v>95</v>
      </c>
      <c r="F141" s="47">
        <v>0.1</v>
      </c>
      <c r="G141" s="48">
        <f>(1+F141)*E141</f>
        <v>104.50000000000001</v>
      </c>
      <c r="H141" s="49" t="s">
        <v>4</v>
      </c>
      <c r="I141" s="22">
        <v>27.387</v>
      </c>
      <c r="J141" s="22">
        <f t="shared" ref="J141" si="101">I141*G141</f>
        <v>2861.9415000000004</v>
      </c>
      <c r="K141" s="38">
        <v>0.3</v>
      </c>
      <c r="L141" s="22">
        <f t="shared" si="97"/>
        <v>102</v>
      </c>
      <c r="M141" s="39">
        <f t="shared" si="98"/>
        <v>31.35</v>
      </c>
      <c r="N141" s="13">
        <f t="shared" si="99"/>
        <v>3197.7000000000003</v>
      </c>
      <c r="O141" s="13">
        <f t="shared" si="100"/>
        <v>6059.6415000000006</v>
      </c>
      <c r="P141" s="66"/>
      <c r="Q141" s="50"/>
      <c r="R141" s="50"/>
      <c r="U141" s="52"/>
    </row>
    <row r="142" spans="1:21" s="51" customFormat="1" x14ac:dyDescent="0.3">
      <c r="A142" s="40" t="str">
        <f>IF(H142&lt;&gt;"",1+MAX($A$6:A141),"")</f>
        <v/>
      </c>
      <c r="B142" s="109"/>
      <c r="C142" s="86"/>
      <c r="D142" s="33"/>
      <c r="E142" s="46"/>
      <c r="F142" s="47"/>
      <c r="G142" s="48"/>
      <c r="H142" s="49"/>
      <c r="I142" s="22"/>
      <c r="J142" s="22"/>
      <c r="K142" s="38"/>
      <c r="L142" s="22"/>
      <c r="M142" s="39"/>
      <c r="N142" s="13"/>
      <c r="O142" s="13"/>
      <c r="P142" s="66"/>
      <c r="Q142" s="50"/>
      <c r="R142" s="50"/>
      <c r="U142" s="52"/>
    </row>
    <row r="143" spans="1:21" s="51" customFormat="1" x14ac:dyDescent="0.3">
      <c r="A143" s="40" t="str">
        <f>IF(H143&lt;&gt;"",1+MAX($A$6:A142),"")</f>
        <v/>
      </c>
      <c r="B143" s="109"/>
      <c r="C143" s="86"/>
      <c r="D143" s="77" t="s">
        <v>90</v>
      </c>
      <c r="E143" s="46"/>
      <c r="F143" s="47"/>
      <c r="G143" s="48"/>
      <c r="H143" s="49"/>
      <c r="I143" s="22"/>
      <c r="J143" s="22"/>
      <c r="K143" s="38"/>
      <c r="L143" s="22"/>
      <c r="M143" s="39"/>
      <c r="N143" s="13"/>
      <c r="O143" s="13"/>
      <c r="P143" s="66"/>
      <c r="Q143" s="50"/>
      <c r="R143" s="50"/>
      <c r="U143" s="52"/>
    </row>
    <row r="144" spans="1:21" s="51" customFormat="1" x14ac:dyDescent="0.3">
      <c r="A144" s="40">
        <f>IF(H144&lt;&gt;"",1+MAX($A$6:A143),"")</f>
        <v>99</v>
      </c>
      <c r="B144" s="109"/>
      <c r="C144" s="86"/>
      <c r="D144" s="33" t="s">
        <v>39</v>
      </c>
      <c r="E144" s="46">
        <v>185</v>
      </c>
      <c r="F144" s="47">
        <v>0.1</v>
      </c>
      <c r="G144" s="48">
        <f>(1+F144)*E144</f>
        <v>203.50000000000003</v>
      </c>
      <c r="H144" s="49" t="s">
        <v>4</v>
      </c>
      <c r="I144" s="22">
        <v>5.8278219999999994</v>
      </c>
      <c r="J144" s="22">
        <f t="shared" ref="J144:J145" si="102">I144*G144</f>
        <v>1185.961777</v>
      </c>
      <c r="K144" s="38">
        <v>0.12</v>
      </c>
      <c r="L144" s="22">
        <f t="shared" ref="L144:L145" si="103">$O$20</f>
        <v>102</v>
      </c>
      <c r="M144" s="39">
        <f t="shared" ref="M144:M145" si="104">K144*G144</f>
        <v>24.42</v>
      </c>
      <c r="N144" s="13">
        <f t="shared" ref="N144:N145" si="105">M144*L144</f>
        <v>2490.84</v>
      </c>
      <c r="O144" s="13">
        <f t="shared" ref="O144:O145" si="106">N144+J144</f>
        <v>3676.8017770000001</v>
      </c>
      <c r="P144" s="66"/>
      <c r="Q144" s="50"/>
      <c r="R144" s="50"/>
      <c r="U144" s="52"/>
    </row>
    <row r="145" spans="1:21" s="51" customFormat="1" x14ac:dyDescent="0.3">
      <c r="A145" s="40">
        <f>IF(H145&lt;&gt;"",1+MAX($A$6:A144),"")</f>
        <v>100</v>
      </c>
      <c r="B145" s="109"/>
      <c r="C145" s="86"/>
      <c r="D145" s="33" t="s">
        <v>91</v>
      </c>
      <c r="E145" s="46">
        <v>85</v>
      </c>
      <c r="F145" s="47">
        <v>0.1</v>
      </c>
      <c r="G145" s="48">
        <f>(1+F145)*E145</f>
        <v>93.500000000000014</v>
      </c>
      <c r="H145" s="49" t="s">
        <v>4</v>
      </c>
      <c r="I145" s="22">
        <v>7.8878799999999991</v>
      </c>
      <c r="J145" s="22">
        <f t="shared" si="102"/>
        <v>737.51678000000004</v>
      </c>
      <c r="K145" s="38">
        <v>0.14000000000000001</v>
      </c>
      <c r="L145" s="22">
        <f t="shared" si="103"/>
        <v>102</v>
      </c>
      <c r="M145" s="39">
        <f t="shared" si="104"/>
        <v>13.090000000000003</v>
      </c>
      <c r="N145" s="13">
        <f t="shared" si="105"/>
        <v>1335.1800000000003</v>
      </c>
      <c r="O145" s="13">
        <f t="shared" si="106"/>
        <v>2072.6967800000002</v>
      </c>
      <c r="P145" s="66"/>
      <c r="Q145" s="50"/>
      <c r="R145" s="50"/>
      <c r="U145" s="52"/>
    </row>
    <row r="146" spans="1:21" s="51" customFormat="1" x14ac:dyDescent="0.3">
      <c r="A146" s="40" t="str">
        <f>IF(H146&lt;&gt;"",1+MAX($A$6:A145),"")</f>
        <v/>
      </c>
      <c r="B146" s="109"/>
      <c r="C146" s="86"/>
      <c r="D146" s="33"/>
      <c r="E146" s="46"/>
      <c r="F146" s="47"/>
      <c r="G146" s="48"/>
      <c r="H146" s="49"/>
      <c r="I146" s="22"/>
      <c r="J146" s="22"/>
      <c r="K146" s="38"/>
      <c r="L146" s="22"/>
      <c r="M146" s="39"/>
      <c r="N146" s="13"/>
      <c r="O146" s="13"/>
      <c r="P146" s="66"/>
      <c r="Q146" s="50"/>
      <c r="R146" s="50"/>
      <c r="U146" s="52"/>
    </row>
    <row r="147" spans="1:21" s="51" customFormat="1" x14ac:dyDescent="0.3">
      <c r="A147" s="40" t="str">
        <f>IF(H147&lt;&gt;"",1+MAX($A$6:A146),"")</f>
        <v/>
      </c>
      <c r="B147" s="109"/>
      <c r="C147" s="86"/>
      <c r="D147" s="77" t="s">
        <v>92</v>
      </c>
      <c r="E147" s="46"/>
      <c r="F147" s="47"/>
      <c r="G147" s="48"/>
      <c r="H147" s="49"/>
      <c r="I147" s="22"/>
      <c r="J147" s="22"/>
      <c r="K147" s="38"/>
      <c r="L147" s="22"/>
      <c r="M147" s="39"/>
      <c r="N147" s="13"/>
      <c r="O147" s="13"/>
      <c r="P147" s="66"/>
      <c r="Q147" s="50"/>
      <c r="R147" s="50"/>
      <c r="U147" s="52"/>
    </row>
    <row r="148" spans="1:21" s="51" customFormat="1" x14ac:dyDescent="0.3">
      <c r="A148" s="40">
        <f>IF(H148&lt;&gt;"",1+MAX($A$6:A147),"")</f>
        <v>101</v>
      </c>
      <c r="B148" s="109"/>
      <c r="C148" s="86"/>
      <c r="D148" s="33" t="s">
        <v>166</v>
      </c>
      <c r="E148" s="46">
        <v>245</v>
      </c>
      <c r="F148" s="47">
        <v>0.1</v>
      </c>
      <c r="G148" s="48">
        <f>(1+F148)*E148</f>
        <v>269.5</v>
      </c>
      <c r="H148" s="49" t="s">
        <v>4</v>
      </c>
      <c r="I148" s="22">
        <v>5.8278219999999994</v>
      </c>
      <c r="J148" s="22">
        <f t="shared" ref="J148" si="107">I148*G148</f>
        <v>1570.5980289999998</v>
      </c>
      <c r="K148" s="38">
        <v>0.12</v>
      </c>
      <c r="L148" s="22">
        <f>$O$20</f>
        <v>102</v>
      </c>
      <c r="M148" s="39">
        <f t="shared" ref="M148" si="108">K148*G148</f>
        <v>32.339999999999996</v>
      </c>
      <c r="N148" s="13">
        <f t="shared" ref="N148" si="109">M148*L148</f>
        <v>3298.68</v>
      </c>
      <c r="O148" s="13">
        <f t="shared" ref="O148" si="110">N148+J148</f>
        <v>4869.2780289999992</v>
      </c>
      <c r="P148" s="66"/>
      <c r="Q148" s="50"/>
      <c r="R148" s="50"/>
      <c r="U148" s="52"/>
    </row>
    <row r="149" spans="1:21" s="51" customFormat="1" x14ac:dyDescent="0.3">
      <c r="A149" s="40" t="str">
        <f>IF(H149&lt;&gt;"",1+MAX($A$6:A148),"")</f>
        <v/>
      </c>
      <c r="B149" s="109"/>
      <c r="C149" s="86"/>
      <c r="D149" s="33"/>
      <c r="E149" s="46"/>
      <c r="F149" s="47"/>
      <c r="G149" s="48"/>
      <c r="H149" s="49"/>
      <c r="I149" s="22"/>
      <c r="J149" s="22"/>
      <c r="K149" s="38"/>
      <c r="L149" s="22"/>
      <c r="M149" s="39"/>
      <c r="N149" s="13"/>
      <c r="O149" s="13"/>
      <c r="P149" s="66"/>
      <c r="Q149" s="50"/>
      <c r="R149" s="50"/>
      <c r="U149" s="52"/>
    </row>
    <row r="150" spans="1:21" s="51" customFormat="1" x14ac:dyDescent="0.3">
      <c r="A150" s="40" t="str">
        <f>IF(H150&lt;&gt;"",1+MAX($A$6:A149),"")</f>
        <v/>
      </c>
      <c r="B150" s="109"/>
      <c r="C150" s="86" t="s">
        <v>73</v>
      </c>
      <c r="D150" s="95" t="s">
        <v>93</v>
      </c>
      <c r="E150" s="46"/>
      <c r="F150" s="47"/>
      <c r="G150" s="48"/>
      <c r="H150" s="49"/>
      <c r="I150" s="22"/>
      <c r="J150" s="22"/>
      <c r="K150" s="38"/>
      <c r="L150" s="22"/>
      <c r="M150" s="39"/>
      <c r="N150" s="13"/>
      <c r="O150" s="13"/>
      <c r="P150" s="66"/>
      <c r="Q150" s="50"/>
      <c r="R150" s="50"/>
      <c r="U150" s="52"/>
    </row>
    <row r="151" spans="1:21" s="51" customFormat="1" x14ac:dyDescent="0.3">
      <c r="A151" s="40" t="str">
        <f>IF(H151&lt;&gt;"",1+MAX($A$6:A150),"")</f>
        <v/>
      </c>
      <c r="B151" s="109"/>
      <c r="C151" s="86"/>
      <c r="D151" s="77" t="s">
        <v>167</v>
      </c>
      <c r="E151" s="46"/>
      <c r="F151" s="47"/>
      <c r="G151" s="48"/>
      <c r="H151" s="49"/>
      <c r="I151" s="22"/>
      <c r="J151" s="22"/>
      <c r="K151" s="38"/>
      <c r="L151" s="22"/>
      <c r="M151" s="39"/>
      <c r="N151" s="13"/>
      <c r="O151" s="13"/>
      <c r="P151" s="66"/>
      <c r="Q151" s="50"/>
      <c r="R151" s="50"/>
      <c r="U151" s="52"/>
    </row>
    <row r="152" spans="1:21" s="51" customFormat="1" x14ac:dyDescent="0.3">
      <c r="A152" s="40">
        <f>IF(H152&lt;&gt;"",1+MAX($A$6:A151),"")</f>
        <v>102</v>
      </c>
      <c r="B152" s="109"/>
      <c r="C152" s="86"/>
      <c r="D152" s="33" t="s">
        <v>37</v>
      </c>
      <c r="E152" s="46">
        <v>15</v>
      </c>
      <c r="F152" s="47">
        <v>0.1</v>
      </c>
      <c r="G152" s="48">
        <f>(1+F152)*E152</f>
        <v>16.5</v>
      </c>
      <c r="H152" s="49" t="s">
        <v>4</v>
      </c>
      <c r="I152" s="22">
        <v>29.359329999999996</v>
      </c>
      <c r="J152" s="22">
        <f t="shared" ref="J152:J153" si="111">I152*G152</f>
        <v>484.42894499999994</v>
      </c>
      <c r="K152" s="38">
        <v>0.32</v>
      </c>
      <c r="L152" s="22">
        <f t="shared" ref="L152:L153" si="112">$O$20</f>
        <v>102</v>
      </c>
      <c r="M152" s="39">
        <f t="shared" ref="M152:M153" si="113">K152*G152</f>
        <v>5.28</v>
      </c>
      <c r="N152" s="13">
        <f t="shared" ref="N152:N153" si="114">M152*L152</f>
        <v>538.56000000000006</v>
      </c>
      <c r="O152" s="13">
        <f t="shared" ref="O152:O153" si="115">N152+J152</f>
        <v>1022.9889450000001</v>
      </c>
      <c r="P152" s="66"/>
      <c r="Q152" s="50"/>
      <c r="R152" s="50"/>
      <c r="U152" s="52"/>
    </row>
    <row r="153" spans="1:21" s="51" customFormat="1" x14ac:dyDescent="0.3">
      <c r="A153" s="40">
        <f>IF(H153&lt;&gt;"",1+MAX($A$6:A152),"")</f>
        <v>103</v>
      </c>
      <c r="B153" s="109"/>
      <c r="C153" s="86"/>
      <c r="D153" s="33" t="s">
        <v>36</v>
      </c>
      <c r="E153" s="46">
        <v>85</v>
      </c>
      <c r="F153" s="47">
        <v>0.1</v>
      </c>
      <c r="G153" s="48">
        <f>(1+F153)*E153</f>
        <v>93.500000000000014</v>
      </c>
      <c r="H153" s="49" t="s">
        <v>4</v>
      </c>
      <c r="I153" s="22">
        <v>36.736699999999999</v>
      </c>
      <c r="J153" s="22">
        <f t="shared" si="111"/>
        <v>3434.8814500000003</v>
      </c>
      <c r="K153" s="38">
        <v>0.34399999999999997</v>
      </c>
      <c r="L153" s="22">
        <f t="shared" si="112"/>
        <v>102</v>
      </c>
      <c r="M153" s="39">
        <f t="shared" si="113"/>
        <v>32.164000000000001</v>
      </c>
      <c r="N153" s="13">
        <f t="shared" si="114"/>
        <v>3280.7280000000001</v>
      </c>
      <c r="O153" s="13">
        <f t="shared" si="115"/>
        <v>6715.6094499999999</v>
      </c>
      <c r="P153" s="66"/>
      <c r="Q153" s="50"/>
      <c r="R153" s="50"/>
      <c r="U153" s="52"/>
    </row>
    <row r="154" spans="1:21" s="51" customFormat="1" x14ac:dyDescent="0.3">
      <c r="A154" s="40" t="str">
        <f>IF(H154&lt;&gt;"",1+MAX($A$6:A153),"")</f>
        <v/>
      </c>
      <c r="B154" s="109"/>
      <c r="C154" s="86"/>
      <c r="D154" s="33"/>
      <c r="E154" s="46"/>
      <c r="F154" s="47"/>
      <c r="G154" s="48"/>
      <c r="H154" s="49"/>
      <c r="I154" s="22"/>
      <c r="J154" s="22"/>
      <c r="K154" s="38"/>
      <c r="L154" s="22"/>
      <c r="M154" s="39"/>
      <c r="N154" s="13"/>
      <c r="O154" s="13"/>
      <c r="P154" s="66"/>
      <c r="Q154" s="50"/>
      <c r="R154" s="50"/>
      <c r="U154" s="52"/>
    </row>
    <row r="155" spans="1:21" s="51" customFormat="1" x14ac:dyDescent="0.3">
      <c r="A155" s="40" t="str">
        <f>IF(H155&lt;&gt;"",1+MAX($A$6:A154),"")</f>
        <v/>
      </c>
      <c r="B155" s="109"/>
      <c r="C155" s="86"/>
      <c r="D155" s="77" t="s">
        <v>94</v>
      </c>
      <c r="E155" s="46"/>
      <c r="F155" s="47"/>
      <c r="G155" s="48"/>
      <c r="H155" s="49"/>
      <c r="I155" s="22"/>
      <c r="J155" s="22"/>
      <c r="K155" s="38"/>
      <c r="L155" s="22"/>
      <c r="M155" s="39"/>
      <c r="N155" s="13"/>
      <c r="O155" s="13"/>
      <c r="P155" s="66"/>
      <c r="Q155" s="50"/>
      <c r="R155" s="50"/>
      <c r="U155" s="52"/>
    </row>
    <row r="156" spans="1:21" s="51" customFormat="1" x14ac:dyDescent="0.3">
      <c r="A156" s="40">
        <f>IF(H156&lt;&gt;"",1+MAX($A$6:A155),"")</f>
        <v>104</v>
      </c>
      <c r="B156" s="109"/>
      <c r="C156" s="86"/>
      <c r="D156" s="33" t="s">
        <v>38</v>
      </c>
      <c r="E156" s="46">
        <v>50</v>
      </c>
      <c r="F156" s="47">
        <v>0.1</v>
      </c>
      <c r="G156" s="48">
        <f>(1+F156)*E156</f>
        <v>55.000000000000007</v>
      </c>
      <c r="H156" s="49" t="s">
        <v>4</v>
      </c>
      <c r="I156" s="22">
        <v>25.375349999999997</v>
      </c>
      <c r="J156" s="22">
        <f t="shared" ref="J156:J158" si="116">I156*G156</f>
        <v>1395.6442500000001</v>
      </c>
      <c r="K156" s="38">
        <v>0.28000000000000003</v>
      </c>
      <c r="L156" s="22">
        <f>$O$20</f>
        <v>102</v>
      </c>
      <c r="M156" s="39">
        <f t="shared" ref="M156" si="117">K156*G156</f>
        <v>15.400000000000004</v>
      </c>
      <c r="N156" s="13">
        <f t="shared" ref="N156" si="118">M156*L156</f>
        <v>1570.8000000000004</v>
      </c>
      <c r="O156" s="13">
        <f t="shared" ref="O156" si="119">N156+J156</f>
        <v>2966.4442500000005</v>
      </c>
      <c r="P156" s="66"/>
      <c r="Q156" s="50"/>
      <c r="R156" s="50"/>
      <c r="U156" s="52"/>
    </row>
    <row r="157" spans="1:21" s="51" customFormat="1" x14ac:dyDescent="0.3">
      <c r="A157" s="40">
        <f>IF(H157&lt;&gt;"",1+MAX($A$6:A156),"")</f>
        <v>105</v>
      </c>
      <c r="B157" s="109"/>
      <c r="C157" s="86"/>
      <c r="D157" s="33" t="s">
        <v>37</v>
      </c>
      <c r="E157" s="46">
        <v>60</v>
      </c>
      <c r="F157" s="47">
        <v>0.1</v>
      </c>
      <c r="G157" s="48">
        <f>(1+F157)*E157</f>
        <v>66</v>
      </c>
      <c r="H157" s="49" t="s">
        <v>4</v>
      </c>
      <c r="I157" s="22">
        <v>29.359329999999996</v>
      </c>
      <c r="J157" s="22">
        <f t="shared" si="116"/>
        <v>1937.7157799999998</v>
      </c>
      <c r="K157" s="38">
        <v>0.32</v>
      </c>
      <c r="L157" s="22">
        <f t="shared" ref="L157:L158" si="120">$O$20</f>
        <v>102</v>
      </c>
      <c r="M157" s="39">
        <f t="shared" ref="M157:M158" si="121">K157*G157</f>
        <v>21.12</v>
      </c>
      <c r="N157" s="13">
        <f t="shared" ref="N157:N158" si="122">M157*L157</f>
        <v>2154.2400000000002</v>
      </c>
      <c r="O157" s="13">
        <f t="shared" ref="O157:O158" si="123">N157+J157</f>
        <v>4091.9557800000002</v>
      </c>
      <c r="P157" s="66"/>
      <c r="Q157" s="50"/>
      <c r="R157" s="50"/>
      <c r="U157" s="52"/>
    </row>
    <row r="158" spans="1:21" s="51" customFormat="1" x14ac:dyDescent="0.3">
      <c r="A158" s="40">
        <f>IF(H158&lt;&gt;"",1+MAX($A$6:A157),"")</f>
        <v>106</v>
      </c>
      <c r="B158" s="109"/>
      <c r="C158" s="86"/>
      <c r="D158" s="33" t="s">
        <v>36</v>
      </c>
      <c r="E158" s="46">
        <v>90</v>
      </c>
      <c r="F158" s="47">
        <v>0.1</v>
      </c>
      <c r="G158" s="48">
        <f>(1+F158)*E158</f>
        <v>99.000000000000014</v>
      </c>
      <c r="H158" s="49" t="s">
        <v>4</v>
      </c>
      <c r="I158" s="22">
        <v>36.736699999999999</v>
      </c>
      <c r="J158" s="22">
        <f t="shared" si="116"/>
        <v>3636.9333000000006</v>
      </c>
      <c r="K158" s="38">
        <v>0.34399999999999997</v>
      </c>
      <c r="L158" s="22">
        <f t="shared" si="120"/>
        <v>102</v>
      </c>
      <c r="M158" s="39">
        <f t="shared" si="121"/>
        <v>34.056000000000004</v>
      </c>
      <c r="N158" s="13">
        <f t="shared" si="122"/>
        <v>3473.7120000000004</v>
      </c>
      <c r="O158" s="13">
        <f t="shared" si="123"/>
        <v>7110.645300000001</v>
      </c>
      <c r="P158" s="66"/>
      <c r="Q158" s="50"/>
      <c r="R158" s="50"/>
      <c r="U158" s="52"/>
    </row>
    <row r="159" spans="1:21" s="51" customFormat="1" x14ac:dyDescent="0.3">
      <c r="A159" s="40" t="str">
        <f>IF(H159&lt;&gt;"",1+MAX($A$6:A158),"")</f>
        <v/>
      </c>
      <c r="B159" s="109"/>
      <c r="C159" s="86"/>
      <c r="D159" s="33"/>
      <c r="E159" s="46"/>
      <c r="F159" s="47"/>
      <c r="G159" s="48"/>
      <c r="H159" s="49"/>
      <c r="I159" s="22"/>
      <c r="J159" s="22"/>
      <c r="K159" s="38"/>
      <c r="L159" s="22"/>
      <c r="M159" s="39"/>
      <c r="N159" s="13"/>
      <c r="O159" s="13"/>
      <c r="P159" s="66"/>
      <c r="Q159" s="50"/>
      <c r="R159" s="50"/>
      <c r="U159" s="52"/>
    </row>
    <row r="160" spans="1:21" s="51" customFormat="1" x14ac:dyDescent="0.3">
      <c r="A160" s="40" t="str">
        <f>IF(H160&lt;&gt;"",1+MAX($A$6:A159),"")</f>
        <v/>
      </c>
      <c r="B160" s="109"/>
      <c r="C160" s="86"/>
      <c r="D160" s="77" t="s">
        <v>95</v>
      </c>
      <c r="E160" s="46"/>
      <c r="F160" s="47"/>
      <c r="G160" s="48"/>
      <c r="H160" s="49"/>
      <c r="I160" s="22"/>
      <c r="J160" s="22"/>
      <c r="K160" s="38"/>
      <c r="L160" s="22"/>
      <c r="M160" s="39"/>
      <c r="N160" s="13"/>
      <c r="O160" s="13"/>
      <c r="P160" s="66"/>
      <c r="Q160" s="50"/>
      <c r="R160" s="50"/>
      <c r="U160" s="52"/>
    </row>
    <row r="161" spans="1:21" s="51" customFormat="1" x14ac:dyDescent="0.3">
      <c r="A161" s="40">
        <f>IF(H161&lt;&gt;"",1+MAX($A$6:A160),"")</f>
        <v>107</v>
      </c>
      <c r="B161" s="109"/>
      <c r="C161" s="86"/>
      <c r="D161" s="33" t="s">
        <v>38</v>
      </c>
      <c r="E161" s="46">
        <v>80</v>
      </c>
      <c r="F161" s="47">
        <v>0.1</v>
      </c>
      <c r="G161" s="48">
        <f>(1+F161)*E161</f>
        <v>88</v>
      </c>
      <c r="H161" s="49" t="s">
        <v>4</v>
      </c>
      <c r="I161" s="22">
        <v>25.375349999999997</v>
      </c>
      <c r="J161" s="22">
        <f t="shared" ref="J161" si="124">I161*G161</f>
        <v>2233.0307999999995</v>
      </c>
      <c r="K161" s="38">
        <v>0.28000000000000003</v>
      </c>
      <c r="L161" s="22">
        <f>$O$20</f>
        <v>102</v>
      </c>
      <c r="M161" s="39">
        <f t="shared" ref="M161" si="125">K161*G161</f>
        <v>24.64</v>
      </c>
      <c r="N161" s="13">
        <f t="shared" ref="N161" si="126">M161*L161</f>
        <v>2513.2800000000002</v>
      </c>
      <c r="O161" s="13">
        <f t="shared" ref="O161" si="127">N161+J161</f>
        <v>4746.3107999999993</v>
      </c>
      <c r="P161" s="66"/>
      <c r="Q161" s="50"/>
      <c r="R161" s="50"/>
      <c r="U161" s="52"/>
    </row>
    <row r="162" spans="1:21" s="51" customFormat="1" x14ac:dyDescent="0.3">
      <c r="A162" s="40" t="str">
        <f>IF(H162&lt;&gt;"",1+MAX($A$6:A161),"")</f>
        <v/>
      </c>
      <c r="B162" s="109"/>
      <c r="C162" s="86"/>
      <c r="D162" s="33"/>
      <c r="E162" s="46"/>
      <c r="F162" s="47"/>
      <c r="G162" s="48"/>
      <c r="H162" s="49"/>
      <c r="I162" s="22"/>
      <c r="J162" s="22"/>
      <c r="K162" s="38"/>
      <c r="L162" s="22"/>
      <c r="M162" s="39"/>
      <c r="N162" s="13"/>
      <c r="O162" s="13"/>
      <c r="P162" s="66"/>
      <c r="Q162" s="50"/>
      <c r="R162" s="50"/>
      <c r="U162" s="52"/>
    </row>
    <row r="163" spans="1:21" s="51" customFormat="1" x14ac:dyDescent="0.3">
      <c r="A163" s="40" t="str">
        <f>IF(H163&lt;&gt;"",1+MAX($A$6:A162),"")</f>
        <v/>
      </c>
      <c r="B163" s="109"/>
      <c r="C163" s="86"/>
      <c r="D163" s="77" t="s">
        <v>96</v>
      </c>
      <c r="E163" s="46"/>
      <c r="F163" s="47"/>
      <c r="G163" s="48"/>
      <c r="H163" s="49"/>
      <c r="I163" s="22"/>
      <c r="J163" s="22"/>
      <c r="K163" s="38"/>
      <c r="L163" s="22"/>
      <c r="M163" s="39"/>
      <c r="N163" s="13"/>
      <c r="O163" s="13"/>
      <c r="P163" s="66"/>
      <c r="Q163" s="50"/>
      <c r="R163" s="50"/>
      <c r="U163" s="52"/>
    </row>
    <row r="164" spans="1:21" s="51" customFormat="1" x14ac:dyDescent="0.3">
      <c r="A164" s="40">
        <f>IF(H164&lt;&gt;"",1+MAX($A$6:A163),"")</f>
        <v>108</v>
      </c>
      <c r="B164" s="109"/>
      <c r="C164" s="86"/>
      <c r="D164" s="33" t="s">
        <v>97</v>
      </c>
      <c r="E164" s="46">
        <v>5</v>
      </c>
      <c r="F164" s="47">
        <v>0.1</v>
      </c>
      <c r="G164" s="48">
        <f>(1+F164)*E164</f>
        <v>5.5</v>
      </c>
      <c r="H164" s="49" t="s">
        <v>4</v>
      </c>
      <c r="I164" s="22">
        <v>16.516499999999997</v>
      </c>
      <c r="J164" s="22">
        <f t="shared" ref="J164:J165" si="128">I164*G164</f>
        <v>90.840749999999986</v>
      </c>
      <c r="K164" s="38">
        <v>0.24</v>
      </c>
      <c r="L164" s="22">
        <f t="shared" ref="L164:L165" si="129">$O$20</f>
        <v>102</v>
      </c>
      <c r="M164" s="39">
        <f t="shared" ref="M164:M165" si="130">K164*G164</f>
        <v>1.3199999999999998</v>
      </c>
      <c r="N164" s="13">
        <f t="shared" ref="N164:N165" si="131">M164*L164</f>
        <v>134.63999999999999</v>
      </c>
      <c r="O164" s="13">
        <f t="shared" ref="O164:O165" si="132">N164+J164</f>
        <v>225.48074999999997</v>
      </c>
      <c r="P164" s="66"/>
      <c r="Q164" s="50"/>
      <c r="R164" s="50"/>
      <c r="U164" s="52"/>
    </row>
    <row r="165" spans="1:21" s="51" customFormat="1" x14ac:dyDescent="0.3">
      <c r="A165" s="40">
        <f>IF(H165&lt;&gt;"",1+MAX($A$6:A164),"")</f>
        <v>109</v>
      </c>
      <c r="B165" s="109"/>
      <c r="C165" s="86"/>
      <c r="D165" s="33" t="s">
        <v>35</v>
      </c>
      <c r="E165" s="46">
        <v>560</v>
      </c>
      <c r="F165" s="47">
        <v>0.1</v>
      </c>
      <c r="G165" s="48">
        <f>(1+F165)*E165</f>
        <v>616</v>
      </c>
      <c r="H165" s="49" t="s">
        <v>4</v>
      </c>
      <c r="I165" s="22">
        <v>25.375349999999997</v>
      </c>
      <c r="J165" s="22">
        <f t="shared" si="128"/>
        <v>15631.215599999998</v>
      </c>
      <c r="K165" s="38">
        <v>0.28000000000000003</v>
      </c>
      <c r="L165" s="22">
        <f t="shared" si="129"/>
        <v>102</v>
      </c>
      <c r="M165" s="39">
        <f t="shared" si="130"/>
        <v>172.48000000000002</v>
      </c>
      <c r="N165" s="13">
        <f t="shared" si="131"/>
        <v>17592.960000000003</v>
      </c>
      <c r="O165" s="13">
        <f t="shared" si="132"/>
        <v>33224.175600000002</v>
      </c>
      <c r="P165" s="66"/>
      <c r="Q165" s="50"/>
      <c r="R165" s="50"/>
      <c r="U165" s="52"/>
    </row>
    <row r="166" spans="1:21" s="51" customFormat="1" x14ac:dyDescent="0.3">
      <c r="A166" s="40" t="str">
        <f>IF(H166&lt;&gt;"",1+MAX($A$6:A165),"")</f>
        <v/>
      </c>
      <c r="B166" s="109"/>
      <c r="C166" s="86"/>
      <c r="D166" s="33"/>
      <c r="E166" s="46"/>
      <c r="F166" s="47"/>
      <c r="G166" s="48"/>
      <c r="H166" s="49"/>
      <c r="I166" s="22"/>
      <c r="J166" s="22"/>
      <c r="K166" s="38"/>
      <c r="L166" s="22"/>
      <c r="M166" s="39"/>
      <c r="N166" s="13"/>
      <c r="O166" s="13"/>
      <c r="P166" s="66"/>
      <c r="Q166" s="50"/>
      <c r="R166" s="50"/>
      <c r="U166" s="52"/>
    </row>
    <row r="167" spans="1:21" s="51" customFormat="1" x14ac:dyDescent="0.3">
      <c r="A167" s="40" t="str">
        <f>IF(H167&lt;&gt;"",1+MAX($A$6:A166),"")</f>
        <v/>
      </c>
      <c r="B167" s="109"/>
      <c r="C167" s="86" t="s">
        <v>168</v>
      </c>
      <c r="D167" s="95" t="s">
        <v>34</v>
      </c>
      <c r="E167" s="46"/>
      <c r="F167" s="47"/>
      <c r="G167" s="48"/>
      <c r="H167" s="49"/>
      <c r="I167" s="22"/>
      <c r="J167" s="22"/>
      <c r="K167" s="38"/>
      <c r="L167" s="22"/>
      <c r="M167" s="39"/>
      <c r="N167" s="13"/>
      <c r="O167" s="13"/>
      <c r="P167" s="66"/>
      <c r="Q167" s="50"/>
      <c r="R167" s="50"/>
      <c r="U167" s="52"/>
    </row>
    <row r="168" spans="1:21" s="51" customFormat="1" x14ac:dyDescent="0.3">
      <c r="A168" s="40">
        <f>IF(H168&lt;&gt;"",1+MAX($A$6:A167),"")</f>
        <v>110</v>
      </c>
      <c r="B168" s="109"/>
      <c r="C168" s="86"/>
      <c r="D168" s="33" t="s">
        <v>169</v>
      </c>
      <c r="E168" s="46">
        <v>2</v>
      </c>
      <c r="F168" s="47">
        <v>0</v>
      </c>
      <c r="G168" s="48">
        <f>(1+F168)*E168</f>
        <v>2</v>
      </c>
      <c r="H168" s="49" t="s">
        <v>3</v>
      </c>
      <c r="I168" s="22">
        <v>387</v>
      </c>
      <c r="J168" s="22">
        <f t="shared" ref="J168" si="133">I168*G168</f>
        <v>774</v>
      </c>
      <c r="K168" s="38">
        <v>3.5</v>
      </c>
      <c r="L168" s="22">
        <f>$O$20</f>
        <v>102</v>
      </c>
      <c r="M168" s="39">
        <f t="shared" ref="M168" si="134">K168*G168</f>
        <v>7</v>
      </c>
      <c r="N168" s="13">
        <f t="shared" ref="N168" si="135">M168*L168</f>
        <v>714</v>
      </c>
      <c r="O168" s="13">
        <f t="shared" ref="O168" si="136">N168+J168</f>
        <v>1488</v>
      </c>
      <c r="P168" s="66"/>
      <c r="Q168" s="50"/>
      <c r="R168" s="50"/>
      <c r="U168" s="52"/>
    </row>
    <row r="169" spans="1:21" s="51" customFormat="1" x14ac:dyDescent="0.3">
      <c r="A169" s="40" t="str">
        <f>IF(H169&lt;&gt;"",1+MAX($A$6:A168),"")</f>
        <v/>
      </c>
      <c r="B169" s="109"/>
      <c r="C169" s="86"/>
      <c r="D169" s="33"/>
      <c r="E169" s="46"/>
      <c r="F169" s="47"/>
      <c r="G169" s="48"/>
      <c r="H169" s="49"/>
      <c r="I169" s="22"/>
      <c r="J169" s="22"/>
      <c r="K169" s="38"/>
      <c r="L169" s="22"/>
      <c r="M169" s="39"/>
      <c r="N169" s="13"/>
      <c r="O169" s="13"/>
      <c r="P169" s="66"/>
      <c r="Q169" s="50"/>
      <c r="R169" s="50"/>
      <c r="U169" s="52"/>
    </row>
    <row r="170" spans="1:21" s="51" customFormat="1" x14ac:dyDescent="0.3">
      <c r="A170" s="40" t="str">
        <f>IF(H170&lt;&gt;"",1+MAX($A$6:A169),"")</f>
        <v/>
      </c>
      <c r="B170" s="109"/>
      <c r="C170" s="86" t="s">
        <v>170</v>
      </c>
      <c r="D170" s="95" t="s">
        <v>171</v>
      </c>
      <c r="E170" s="46"/>
      <c r="F170" s="47"/>
      <c r="G170" s="48"/>
      <c r="H170" s="49"/>
      <c r="I170" s="22"/>
      <c r="J170" s="22"/>
      <c r="K170" s="38"/>
      <c r="L170" s="22"/>
      <c r="M170" s="39"/>
      <c r="N170" s="13"/>
      <c r="O170" s="13"/>
      <c r="P170" s="66"/>
      <c r="Q170" s="50"/>
      <c r="R170" s="50"/>
      <c r="U170" s="52"/>
    </row>
    <row r="171" spans="1:21" s="51" customFormat="1" x14ac:dyDescent="0.3">
      <c r="A171" s="40" t="str">
        <f>IF(H171&lt;&gt;"",1+MAX($A$6:A170),"")</f>
        <v/>
      </c>
      <c r="B171" s="109"/>
      <c r="C171" s="86"/>
      <c r="D171" s="77" t="s">
        <v>172</v>
      </c>
      <c r="E171" s="46"/>
      <c r="F171" s="47"/>
      <c r="G171" s="48"/>
      <c r="H171" s="49"/>
      <c r="I171" s="22"/>
      <c r="J171" s="22"/>
      <c r="K171" s="38"/>
      <c r="L171" s="22"/>
      <c r="M171" s="39"/>
      <c r="N171" s="13"/>
      <c r="O171" s="13"/>
      <c r="P171" s="66"/>
      <c r="Q171" s="50"/>
      <c r="R171" s="50"/>
      <c r="U171" s="52"/>
    </row>
    <row r="172" spans="1:21" s="51" customFormat="1" x14ac:dyDescent="0.3">
      <c r="A172" s="40">
        <f>IF(H172&lt;&gt;"",1+MAX($A$6:A171),"")</f>
        <v>111</v>
      </c>
      <c r="B172" s="109"/>
      <c r="C172" s="86"/>
      <c r="D172" s="33" t="s">
        <v>173</v>
      </c>
      <c r="E172" s="46">
        <v>50</v>
      </c>
      <c r="F172" s="47">
        <v>0.1</v>
      </c>
      <c r="G172" s="48">
        <f>(1+F172)*E172</f>
        <v>55.000000000000007</v>
      </c>
      <c r="H172" s="49" t="s">
        <v>4</v>
      </c>
      <c r="I172" s="22">
        <v>25.375349999999997</v>
      </c>
      <c r="J172" s="22">
        <f t="shared" ref="J172:J173" si="137">I172*G172</f>
        <v>1395.6442500000001</v>
      </c>
      <c r="K172" s="38">
        <v>0.28000000000000003</v>
      </c>
      <c r="L172" s="22">
        <f t="shared" ref="L172:L173" si="138">$O$20</f>
        <v>102</v>
      </c>
      <c r="M172" s="39">
        <f t="shared" ref="M172:M173" si="139">K172*G172</f>
        <v>15.400000000000004</v>
      </c>
      <c r="N172" s="13">
        <f t="shared" ref="N172:N173" si="140">M172*L172</f>
        <v>1570.8000000000004</v>
      </c>
      <c r="O172" s="13">
        <f t="shared" ref="O172:O173" si="141">N172+J172</f>
        <v>2966.4442500000005</v>
      </c>
      <c r="P172" s="66"/>
      <c r="Q172" s="50"/>
      <c r="R172" s="50"/>
      <c r="U172" s="52"/>
    </row>
    <row r="173" spans="1:21" s="51" customFormat="1" x14ac:dyDescent="0.3">
      <c r="A173" s="40">
        <f>IF(H173&lt;&gt;"",1+MAX($A$6:A172),"")</f>
        <v>112</v>
      </c>
      <c r="B173" s="109"/>
      <c r="C173" s="86"/>
      <c r="D173" s="33" t="s">
        <v>174</v>
      </c>
      <c r="E173" s="46">
        <v>15</v>
      </c>
      <c r="F173" s="47">
        <v>0.1</v>
      </c>
      <c r="G173" s="48">
        <f>(1+F173)*E173</f>
        <v>16.5</v>
      </c>
      <c r="H173" s="49" t="s">
        <v>4</v>
      </c>
      <c r="I173" s="22">
        <v>29.359329999999996</v>
      </c>
      <c r="J173" s="22">
        <f t="shared" si="137"/>
        <v>484.42894499999994</v>
      </c>
      <c r="K173" s="38">
        <v>0.32</v>
      </c>
      <c r="L173" s="22">
        <f t="shared" si="138"/>
        <v>102</v>
      </c>
      <c r="M173" s="39">
        <f t="shared" si="139"/>
        <v>5.28</v>
      </c>
      <c r="N173" s="13">
        <f t="shared" si="140"/>
        <v>538.56000000000006</v>
      </c>
      <c r="O173" s="13">
        <f t="shared" si="141"/>
        <v>1022.9889450000001</v>
      </c>
      <c r="P173" s="66"/>
      <c r="Q173" s="50"/>
      <c r="R173" s="50"/>
      <c r="U173" s="52"/>
    </row>
    <row r="174" spans="1:21" s="51" customFormat="1" x14ac:dyDescent="0.3">
      <c r="A174" s="40" t="str">
        <f>IF(H174&lt;&gt;"",1+MAX($A$6:A173),"")</f>
        <v/>
      </c>
      <c r="B174" s="109"/>
      <c r="C174" s="86"/>
      <c r="D174" s="33"/>
      <c r="E174" s="46"/>
      <c r="F174" s="47"/>
      <c r="G174" s="48"/>
      <c r="H174" s="49"/>
      <c r="I174" s="22"/>
      <c r="J174" s="22"/>
      <c r="K174" s="38"/>
      <c r="L174" s="22"/>
      <c r="M174" s="39"/>
      <c r="N174" s="13"/>
      <c r="O174" s="13"/>
      <c r="P174" s="66"/>
      <c r="Q174" s="50"/>
      <c r="R174" s="50"/>
      <c r="U174" s="52"/>
    </row>
    <row r="175" spans="1:21" s="51" customFormat="1" x14ac:dyDescent="0.3">
      <c r="A175" s="40" t="str">
        <f>IF(H175&lt;&gt;"",1+MAX($A$6:A174),"")</f>
        <v/>
      </c>
      <c r="B175" s="109"/>
      <c r="C175" s="86"/>
      <c r="D175" s="77" t="s">
        <v>175</v>
      </c>
      <c r="E175" s="46"/>
      <c r="F175" s="47"/>
      <c r="G175" s="48"/>
      <c r="H175" s="49"/>
      <c r="I175" s="22"/>
      <c r="J175" s="22"/>
      <c r="K175" s="38"/>
      <c r="L175" s="22"/>
      <c r="M175" s="39"/>
      <c r="N175" s="13"/>
      <c r="O175" s="13"/>
      <c r="P175" s="66"/>
      <c r="Q175" s="50"/>
      <c r="R175" s="50"/>
      <c r="U175" s="52"/>
    </row>
    <row r="176" spans="1:21" s="51" customFormat="1" x14ac:dyDescent="0.3">
      <c r="A176" s="40">
        <f>IF(H176&lt;&gt;"",1+MAX($A$6:A175),"")</f>
        <v>113</v>
      </c>
      <c r="B176" s="109"/>
      <c r="C176" s="86"/>
      <c r="D176" s="33" t="s">
        <v>173</v>
      </c>
      <c r="E176" s="46">
        <v>20</v>
      </c>
      <c r="F176" s="47">
        <v>0.1</v>
      </c>
      <c r="G176" s="48">
        <f>(1+F176)*E176</f>
        <v>22</v>
      </c>
      <c r="H176" s="49" t="s">
        <v>4</v>
      </c>
      <c r="I176" s="22">
        <v>25.375349999999997</v>
      </c>
      <c r="J176" s="22">
        <f t="shared" ref="J176" si="142">I176*G176</f>
        <v>558.25769999999989</v>
      </c>
      <c r="K176" s="38">
        <v>0.28000000000000003</v>
      </c>
      <c r="L176" s="22">
        <f>$O$20</f>
        <v>102</v>
      </c>
      <c r="M176" s="39">
        <f t="shared" ref="M176" si="143">K176*G176</f>
        <v>6.16</v>
      </c>
      <c r="N176" s="13">
        <f t="shared" ref="N176" si="144">M176*L176</f>
        <v>628.32000000000005</v>
      </c>
      <c r="O176" s="13">
        <f t="shared" ref="O176" si="145">N176+J176</f>
        <v>1186.5776999999998</v>
      </c>
      <c r="P176" s="66"/>
      <c r="Q176" s="50"/>
      <c r="R176" s="50"/>
      <c r="U176" s="52"/>
    </row>
    <row r="177" spans="1:21" s="51" customFormat="1" x14ac:dyDescent="0.3">
      <c r="A177" s="40" t="str">
        <f>IF(H177&lt;&gt;"",1+MAX($A$6:A176),"")</f>
        <v/>
      </c>
      <c r="B177" s="109"/>
      <c r="C177" s="86"/>
      <c r="D177" s="33"/>
      <c r="E177" s="46"/>
      <c r="F177" s="47"/>
      <c r="G177" s="48"/>
      <c r="H177" s="49"/>
      <c r="I177" s="22"/>
      <c r="J177" s="22"/>
      <c r="K177" s="38"/>
      <c r="L177" s="22"/>
      <c r="M177" s="39"/>
      <c r="N177" s="13"/>
      <c r="O177" s="13"/>
      <c r="P177" s="66"/>
      <c r="Q177" s="50"/>
      <c r="R177" s="50"/>
      <c r="U177" s="52"/>
    </row>
    <row r="178" spans="1:21" s="51" customFormat="1" x14ac:dyDescent="0.3">
      <c r="A178" s="40" t="str">
        <f>IF(H178&lt;&gt;"",1+MAX($A$6:A177),"")</f>
        <v/>
      </c>
      <c r="B178" s="109"/>
      <c r="C178" s="86" t="s">
        <v>98</v>
      </c>
      <c r="D178" s="95" t="s">
        <v>34</v>
      </c>
      <c r="E178" s="46"/>
      <c r="F178" s="47"/>
      <c r="G178" s="48"/>
      <c r="H178" s="49"/>
      <c r="I178" s="22"/>
      <c r="J178" s="22"/>
      <c r="K178" s="38"/>
      <c r="L178" s="22"/>
      <c r="M178" s="39"/>
      <c r="N178" s="13"/>
      <c r="O178" s="13"/>
      <c r="P178" s="66"/>
      <c r="Q178" s="50"/>
      <c r="R178" s="50"/>
      <c r="U178" s="52"/>
    </row>
    <row r="179" spans="1:21" s="51" customFormat="1" x14ac:dyDescent="0.3">
      <c r="A179" s="40">
        <f>IF(H179&lt;&gt;"",1+MAX($A$6:A178),"")</f>
        <v>114</v>
      </c>
      <c r="B179" s="109"/>
      <c r="C179" s="86"/>
      <c r="D179" s="33" t="s">
        <v>176</v>
      </c>
      <c r="E179" s="46">
        <v>2</v>
      </c>
      <c r="F179" s="47">
        <v>0</v>
      </c>
      <c r="G179" s="48">
        <f>(1+F179)*E179</f>
        <v>2</v>
      </c>
      <c r="H179" s="49" t="s">
        <v>3</v>
      </c>
      <c r="I179" s="22">
        <v>465</v>
      </c>
      <c r="J179" s="22">
        <f t="shared" ref="J179" si="146">I179*G179</f>
        <v>930</v>
      </c>
      <c r="K179" s="38">
        <v>3.56</v>
      </c>
      <c r="L179" s="22">
        <f>$O$20</f>
        <v>102</v>
      </c>
      <c r="M179" s="39">
        <f t="shared" ref="M179" si="147">K179*G179</f>
        <v>7.12</v>
      </c>
      <c r="N179" s="13">
        <f t="shared" ref="N179" si="148">M179*L179</f>
        <v>726.24</v>
      </c>
      <c r="O179" s="13">
        <f t="shared" ref="O179" si="149">N179+J179</f>
        <v>1656.24</v>
      </c>
      <c r="P179" s="66"/>
      <c r="Q179" s="50"/>
      <c r="R179" s="50"/>
      <c r="U179" s="52"/>
    </row>
    <row r="180" spans="1:21" s="51" customFormat="1" x14ac:dyDescent="0.3">
      <c r="A180" s="40" t="str">
        <f>IF(H180&lt;&gt;"",1+MAX($A$6:A179),"")</f>
        <v/>
      </c>
      <c r="B180" s="109"/>
      <c r="C180" s="86"/>
      <c r="D180" s="33"/>
      <c r="E180" s="46"/>
      <c r="F180" s="47"/>
      <c r="G180" s="48"/>
      <c r="H180" s="49"/>
      <c r="I180" s="22"/>
      <c r="J180" s="22"/>
      <c r="K180" s="38"/>
      <c r="L180" s="22"/>
      <c r="M180" s="39"/>
      <c r="N180" s="13"/>
      <c r="O180" s="13"/>
      <c r="P180" s="66"/>
      <c r="Q180" s="50"/>
      <c r="R180" s="50"/>
      <c r="U180" s="52"/>
    </row>
    <row r="181" spans="1:21" s="51" customFormat="1" x14ac:dyDescent="0.3">
      <c r="A181" s="40" t="str">
        <f>IF(H181&lt;&gt;"",1+MAX($A$6:A180),"")</f>
        <v/>
      </c>
      <c r="B181" s="109"/>
      <c r="C181" s="86" t="s">
        <v>177</v>
      </c>
      <c r="D181" s="95" t="s">
        <v>178</v>
      </c>
      <c r="E181" s="46"/>
      <c r="F181" s="47"/>
      <c r="G181" s="48"/>
      <c r="H181" s="49"/>
      <c r="I181" s="22"/>
      <c r="J181" s="22"/>
      <c r="K181" s="38"/>
      <c r="L181" s="22"/>
      <c r="M181" s="39"/>
      <c r="N181" s="13"/>
      <c r="O181" s="13"/>
      <c r="P181" s="66"/>
      <c r="Q181" s="50"/>
      <c r="R181" s="50"/>
      <c r="U181" s="52"/>
    </row>
    <row r="182" spans="1:21" s="51" customFormat="1" x14ac:dyDescent="0.3">
      <c r="A182" s="40">
        <f>IF(H182&lt;&gt;"",1+MAX($A$6:A181),"")</f>
        <v>115</v>
      </c>
      <c r="B182" s="109"/>
      <c r="C182" s="86"/>
      <c r="D182" s="33" t="s">
        <v>179</v>
      </c>
      <c r="E182" s="46">
        <v>1</v>
      </c>
      <c r="F182" s="47">
        <v>0</v>
      </c>
      <c r="G182" s="48">
        <f t="shared" ref="G182:G190" si="150">(1+F182)*E182</f>
        <v>1</v>
      </c>
      <c r="H182" s="49" t="s">
        <v>3</v>
      </c>
      <c r="I182" s="22">
        <v>2676</v>
      </c>
      <c r="J182" s="22">
        <f t="shared" ref="J182:J190" si="151">I182*G182</f>
        <v>2676</v>
      </c>
      <c r="K182" s="38">
        <v>4.3</v>
      </c>
      <c r="L182" s="22">
        <f t="shared" ref="L182:L190" si="152">$O$20</f>
        <v>102</v>
      </c>
      <c r="M182" s="39">
        <f t="shared" ref="M182:M190" si="153">K182*G182</f>
        <v>4.3</v>
      </c>
      <c r="N182" s="13">
        <f t="shared" ref="N182:N190" si="154">M182*L182</f>
        <v>438.59999999999997</v>
      </c>
      <c r="O182" s="13">
        <f t="shared" ref="O182:O190" si="155">N182+J182</f>
        <v>3114.6</v>
      </c>
      <c r="P182" s="66"/>
      <c r="Q182" s="50"/>
      <c r="R182" s="50"/>
      <c r="U182" s="52"/>
    </row>
    <row r="183" spans="1:21" s="51" customFormat="1" x14ac:dyDescent="0.3">
      <c r="A183" s="40">
        <f>IF(H183&lt;&gt;"",1+MAX($A$6:A182),"")</f>
        <v>116</v>
      </c>
      <c r="B183" s="109"/>
      <c r="C183" s="86"/>
      <c r="D183" s="75" t="s">
        <v>180</v>
      </c>
      <c r="E183" s="46">
        <v>1</v>
      </c>
      <c r="F183" s="47">
        <v>0</v>
      </c>
      <c r="G183" s="48">
        <f t="shared" si="150"/>
        <v>1</v>
      </c>
      <c r="H183" s="49" t="s">
        <v>3</v>
      </c>
      <c r="I183" s="22">
        <v>76.5</v>
      </c>
      <c r="J183" s="22">
        <f t="shared" si="151"/>
        <v>76.5</v>
      </c>
      <c r="K183" s="38">
        <v>0.65</v>
      </c>
      <c r="L183" s="22">
        <f t="shared" si="152"/>
        <v>102</v>
      </c>
      <c r="M183" s="39">
        <f t="shared" si="153"/>
        <v>0.65</v>
      </c>
      <c r="N183" s="13">
        <f t="shared" si="154"/>
        <v>66.3</v>
      </c>
      <c r="O183" s="13">
        <f t="shared" si="155"/>
        <v>142.80000000000001</v>
      </c>
      <c r="P183" s="66"/>
      <c r="Q183" s="50"/>
      <c r="R183" s="50"/>
      <c r="U183" s="52"/>
    </row>
    <row r="184" spans="1:21" s="51" customFormat="1" x14ac:dyDescent="0.3">
      <c r="A184" s="40">
        <f>IF(H184&lt;&gt;"",1+MAX($A$6:A183),"")</f>
        <v>117</v>
      </c>
      <c r="B184" s="109"/>
      <c r="C184" s="86"/>
      <c r="D184" s="75" t="s">
        <v>181</v>
      </c>
      <c r="E184" s="46">
        <v>2</v>
      </c>
      <c r="F184" s="47">
        <v>0</v>
      </c>
      <c r="G184" s="48">
        <f t="shared" si="150"/>
        <v>2</v>
      </c>
      <c r="H184" s="49" t="s">
        <v>3</v>
      </c>
      <c r="I184" s="22">
        <v>212</v>
      </c>
      <c r="J184" s="22">
        <f t="shared" si="151"/>
        <v>424</v>
      </c>
      <c r="K184" s="38">
        <v>0.8</v>
      </c>
      <c r="L184" s="22">
        <f t="shared" si="152"/>
        <v>102</v>
      </c>
      <c r="M184" s="39">
        <f t="shared" si="153"/>
        <v>1.6</v>
      </c>
      <c r="N184" s="13">
        <f t="shared" si="154"/>
        <v>163.20000000000002</v>
      </c>
      <c r="O184" s="13">
        <f t="shared" si="155"/>
        <v>587.20000000000005</v>
      </c>
      <c r="P184" s="66"/>
      <c r="Q184" s="50"/>
      <c r="R184" s="50"/>
      <c r="U184" s="52"/>
    </row>
    <row r="185" spans="1:21" s="51" customFormat="1" x14ac:dyDescent="0.3">
      <c r="A185" s="40">
        <f>IF(H185&lt;&gt;"",1+MAX($A$6:A184),"")</f>
        <v>118</v>
      </c>
      <c r="B185" s="109"/>
      <c r="C185" s="86"/>
      <c r="D185" s="75" t="s">
        <v>182</v>
      </c>
      <c r="E185" s="46">
        <v>1</v>
      </c>
      <c r="F185" s="47">
        <v>0</v>
      </c>
      <c r="G185" s="48">
        <f t="shared" si="150"/>
        <v>1</v>
      </c>
      <c r="H185" s="49" t="s">
        <v>3</v>
      </c>
      <c r="I185" s="22">
        <v>112</v>
      </c>
      <c r="J185" s="22">
        <f t="shared" si="151"/>
        <v>112</v>
      </c>
      <c r="K185" s="38">
        <v>0.65600000000000003</v>
      </c>
      <c r="L185" s="22">
        <f t="shared" si="152"/>
        <v>102</v>
      </c>
      <c r="M185" s="39">
        <f t="shared" si="153"/>
        <v>0.65600000000000003</v>
      </c>
      <c r="N185" s="13">
        <f t="shared" si="154"/>
        <v>66.912000000000006</v>
      </c>
      <c r="O185" s="13">
        <f t="shared" si="155"/>
        <v>178.91200000000001</v>
      </c>
      <c r="P185" s="66"/>
      <c r="Q185" s="50"/>
      <c r="R185" s="50"/>
      <c r="U185" s="52"/>
    </row>
    <row r="186" spans="1:21" s="51" customFormat="1" x14ac:dyDescent="0.3">
      <c r="A186" s="40">
        <f>IF(H186&lt;&gt;"",1+MAX($A$6:A185),"")</f>
        <v>119</v>
      </c>
      <c r="B186" s="109"/>
      <c r="C186" s="86"/>
      <c r="D186" s="75" t="s">
        <v>183</v>
      </c>
      <c r="E186" s="46">
        <v>2</v>
      </c>
      <c r="F186" s="47">
        <v>0</v>
      </c>
      <c r="G186" s="48">
        <f t="shared" si="150"/>
        <v>2</v>
      </c>
      <c r="H186" s="49" t="s">
        <v>3</v>
      </c>
      <c r="I186" s="22">
        <v>24.3</v>
      </c>
      <c r="J186" s="22">
        <f t="shared" si="151"/>
        <v>48.6</v>
      </c>
      <c r="K186" s="38">
        <v>0.2</v>
      </c>
      <c r="L186" s="22">
        <f t="shared" si="152"/>
        <v>102</v>
      </c>
      <c r="M186" s="39">
        <f t="shared" si="153"/>
        <v>0.4</v>
      </c>
      <c r="N186" s="13">
        <f t="shared" si="154"/>
        <v>40.800000000000004</v>
      </c>
      <c r="O186" s="13">
        <f t="shared" si="155"/>
        <v>89.4</v>
      </c>
      <c r="P186" s="66"/>
      <c r="Q186" s="50"/>
      <c r="R186" s="50"/>
      <c r="U186" s="52"/>
    </row>
    <row r="187" spans="1:21" s="51" customFormat="1" x14ac:dyDescent="0.3">
      <c r="A187" s="40">
        <f>IF(H187&lt;&gt;"",1+MAX($A$6:A186),"")</f>
        <v>120</v>
      </c>
      <c r="B187" s="109"/>
      <c r="C187" s="86"/>
      <c r="D187" s="75" t="s">
        <v>184</v>
      </c>
      <c r="E187" s="46">
        <v>1</v>
      </c>
      <c r="F187" s="47">
        <v>0</v>
      </c>
      <c r="G187" s="48">
        <f t="shared" si="150"/>
        <v>1</v>
      </c>
      <c r="H187" s="49" t="s">
        <v>3</v>
      </c>
      <c r="I187" s="22">
        <v>24.3</v>
      </c>
      <c r="J187" s="22">
        <f t="shared" si="151"/>
        <v>24.3</v>
      </c>
      <c r="K187" s="38">
        <v>0.3</v>
      </c>
      <c r="L187" s="22">
        <f t="shared" si="152"/>
        <v>102</v>
      </c>
      <c r="M187" s="39">
        <f t="shared" si="153"/>
        <v>0.3</v>
      </c>
      <c r="N187" s="13">
        <f t="shared" si="154"/>
        <v>30.599999999999998</v>
      </c>
      <c r="O187" s="13">
        <f t="shared" si="155"/>
        <v>54.9</v>
      </c>
      <c r="P187" s="66"/>
      <c r="Q187" s="50"/>
      <c r="R187" s="50"/>
      <c r="U187" s="52"/>
    </row>
    <row r="188" spans="1:21" s="51" customFormat="1" x14ac:dyDescent="0.3">
      <c r="A188" s="40">
        <f>IF(H188&lt;&gt;"",1+MAX($A$6:A187),"")</f>
        <v>121</v>
      </c>
      <c r="B188" s="109"/>
      <c r="C188" s="86"/>
      <c r="D188" s="75" t="s">
        <v>185</v>
      </c>
      <c r="E188" s="46">
        <v>1</v>
      </c>
      <c r="F188" s="47">
        <v>0</v>
      </c>
      <c r="G188" s="48">
        <f t="shared" si="150"/>
        <v>1</v>
      </c>
      <c r="H188" s="49" t="s">
        <v>3</v>
      </c>
      <c r="I188" s="22">
        <v>65</v>
      </c>
      <c r="J188" s="22">
        <f t="shared" si="151"/>
        <v>65</v>
      </c>
      <c r="K188" s="38">
        <v>1</v>
      </c>
      <c r="L188" s="22">
        <f t="shared" si="152"/>
        <v>102</v>
      </c>
      <c r="M188" s="39">
        <f t="shared" si="153"/>
        <v>1</v>
      </c>
      <c r="N188" s="13">
        <f t="shared" si="154"/>
        <v>102</v>
      </c>
      <c r="O188" s="13">
        <f t="shared" si="155"/>
        <v>167</v>
      </c>
      <c r="P188" s="66"/>
      <c r="Q188" s="50"/>
      <c r="R188" s="50"/>
      <c r="U188" s="52"/>
    </row>
    <row r="189" spans="1:21" s="51" customFormat="1" x14ac:dyDescent="0.3">
      <c r="A189" s="40">
        <f>IF(H189&lt;&gt;"",1+MAX($A$6:A188),"")</f>
        <v>122</v>
      </c>
      <c r="B189" s="109"/>
      <c r="C189" s="86"/>
      <c r="D189" s="75" t="s">
        <v>186</v>
      </c>
      <c r="E189" s="46">
        <v>1</v>
      </c>
      <c r="F189" s="47">
        <v>0</v>
      </c>
      <c r="G189" s="48">
        <f t="shared" si="150"/>
        <v>1</v>
      </c>
      <c r="H189" s="49" t="s">
        <v>3</v>
      </c>
      <c r="I189" s="22">
        <v>43.4</v>
      </c>
      <c r="J189" s="22">
        <f t="shared" si="151"/>
        <v>43.4</v>
      </c>
      <c r="K189" s="38">
        <v>0.45</v>
      </c>
      <c r="L189" s="22">
        <f t="shared" si="152"/>
        <v>102</v>
      </c>
      <c r="M189" s="39">
        <f t="shared" si="153"/>
        <v>0.45</v>
      </c>
      <c r="N189" s="13">
        <f t="shared" si="154"/>
        <v>45.9</v>
      </c>
      <c r="O189" s="13">
        <f t="shared" si="155"/>
        <v>89.3</v>
      </c>
      <c r="P189" s="66"/>
      <c r="Q189" s="50"/>
      <c r="R189" s="50"/>
      <c r="U189" s="52"/>
    </row>
    <row r="190" spans="1:21" s="51" customFormat="1" x14ac:dyDescent="0.3">
      <c r="A190" s="40">
        <f>IF(H190&lt;&gt;"",1+MAX($A$6:A189),"")</f>
        <v>123</v>
      </c>
      <c r="B190" s="109"/>
      <c r="C190" s="86"/>
      <c r="D190" s="75" t="s">
        <v>187</v>
      </c>
      <c r="E190" s="46">
        <v>1</v>
      </c>
      <c r="F190" s="47">
        <v>0</v>
      </c>
      <c r="G190" s="48">
        <f t="shared" si="150"/>
        <v>1</v>
      </c>
      <c r="H190" s="49" t="s">
        <v>3</v>
      </c>
      <c r="I190" s="22">
        <v>767</v>
      </c>
      <c r="J190" s="22">
        <f t="shared" si="151"/>
        <v>767</v>
      </c>
      <c r="K190" s="38">
        <v>2</v>
      </c>
      <c r="L190" s="22">
        <f t="shared" si="152"/>
        <v>102</v>
      </c>
      <c r="M190" s="39">
        <f t="shared" si="153"/>
        <v>2</v>
      </c>
      <c r="N190" s="13">
        <f t="shared" si="154"/>
        <v>204</v>
      </c>
      <c r="O190" s="13">
        <f t="shared" si="155"/>
        <v>971</v>
      </c>
      <c r="P190" s="66"/>
      <c r="Q190" s="50"/>
      <c r="R190" s="50"/>
      <c r="U190" s="52"/>
    </row>
    <row r="191" spans="1:21" s="51" customFormat="1" x14ac:dyDescent="0.3">
      <c r="A191" s="40" t="str">
        <f>IF(H191&lt;&gt;"",1+MAX($A$6:A190),"")</f>
        <v/>
      </c>
      <c r="B191" s="109"/>
      <c r="C191" s="86"/>
      <c r="D191" s="33"/>
      <c r="E191" s="46"/>
      <c r="F191" s="47"/>
      <c r="G191" s="48"/>
      <c r="H191" s="49"/>
      <c r="I191" s="22"/>
      <c r="J191" s="22"/>
      <c r="K191" s="38"/>
      <c r="L191" s="22"/>
      <c r="M191" s="39"/>
      <c r="N191" s="13"/>
      <c r="O191" s="13"/>
      <c r="P191" s="66"/>
      <c r="Q191" s="50"/>
      <c r="R191" s="50"/>
      <c r="U191" s="52"/>
    </row>
    <row r="192" spans="1:21" s="51" customFormat="1" x14ac:dyDescent="0.3">
      <c r="A192" s="40" t="str">
        <f>IF(H192&lt;&gt;"",1+MAX($A$6:A191),"")</f>
        <v/>
      </c>
      <c r="B192" s="109"/>
      <c r="C192" s="86" t="s">
        <v>74</v>
      </c>
      <c r="D192" s="95" t="s">
        <v>33</v>
      </c>
      <c r="E192" s="46"/>
      <c r="F192" s="47"/>
      <c r="G192" s="48"/>
      <c r="H192" s="49"/>
      <c r="I192" s="22"/>
      <c r="J192" s="22"/>
      <c r="K192" s="38"/>
      <c r="L192" s="22"/>
      <c r="M192" s="39"/>
      <c r="N192" s="13"/>
      <c r="O192" s="13"/>
      <c r="P192" s="66"/>
      <c r="Q192" s="50"/>
      <c r="R192" s="50"/>
      <c r="U192" s="52"/>
    </row>
    <row r="193" spans="1:21" s="51" customFormat="1" x14ac:dyDescent="0.3">
      <c r="A193" s="40" t="str">
        <f>IF(H193&lt;&gt;"",1+MAX($A$6:A192),"")</f>
        <v/>
      </c>
      <c r="B193" s="109"/>
      <c r="C193" s="89" t="s">
        <v>75</v>
      </c>
      <c r="D193" s="77" t="s">
        <v>32</v>
      </c>
      <c r="E193" s="46"/>
      <c r="F193" s="47"/>
      <c r="G193" s="48"/>
      <c r="H193" s="49"/>
      <c r="I193" s="22"/>
      <c r="J193" s="22"/>
      <c r="K193" s="38"/>
      <c r="L193" s="22"/>
      <c r="M193" s="39"/>
      <c r="N193" s="13"/>
      <c r="O193" s="13"/>
      <c r="P193" s="66"/>
      <c r="Q193" s="50"/>
      <c r="R193" s="50"/>
      <c r="U193" s="52"/>
    </row>
    <row r="194" spans="1:21" s="51" customFormat="1" x14ac:dyDescent="0.3">
      <c r="A194" s="40">
        <f>IF(H194&lt;&gt;"",1+MAX($A$6:A193),"")</f>
        <v>124</v>
      </c>
      <c r="B194" s="109"/>
      <c r="C194" s="86"/>
      <c r="D194" s="33" t="s">
        <v>188</v>
      </c>
      <c r="E194" s="46">
        <v>16</v>
      </c>
      <c r="F194" s="47">
        <v>0</v>
      </c>
      <c r="G194" s="48">
        <f t="shared" ref="G194:G199" si="156">(1+F194)*E194</f>
        <v>16</v>
      </c>
      <c r="H194" s="49" t="s">
        <v>3</v>
      </c>
      <c r="I194" s="22">
        <v>780</v>
      </c>
      <c r="J194" s="22">
        <f t="shared" ref="J194:J199" si="157">I194*G194</f>
        <v>12480</v>
      </c>
      <c r="K194" s="38">
        <v>4</v>
      </c>
      <c r="L194" s="22">
        <f t="shared" ref="L194:L199" si="158">$O$20</f>
        <v>102</v>
      </c>
      <c r="M194" s="39">
        <f t="shared" ref="M194:M199" si="159">K194*G194</f>
        <v>64</v>
      </c>
      <c r="N194" s="13">
        <f t="shared" ref="N194:N199" si="160">M194*L194</f>
        <v>6528</v>
      </c>
      <c r="O194" s="13">
        <f t="shared" ref="O194:O199" si="161">N194+J194</f>
        <v>19008</v>
      </c>
      <c r="P194" s="66"/>
      <c r="Q194" s="50"/>
      <c r="R194" s="50"/>
      <c r="U194" s="52"/>
    </row>
    <row r="195" spans="1:21" s="51" customFormat="1" x14ac:dyDescent="0.3">
      <c r="A195" s="40">
        <f>IF(H195&lt;&gt;"",1+MAX($A$6:A194),"")</f>
        <v>125</v>
      </c>
      <c r="B195" s="109"/>
      <c r="C195" s="86"/>
      <c r="D195" s="33" t="s">
        <v>189</v>
      </c>
      <c r="E195" s="46">
        <v>5</v>
      </c>
      <c r="F195" s="47">
        <v>0</v>
      </c>
      <c r="G195" s="48">
        <f t="shared" si="156"/>
        <v>5</v>
      </c>
      <c r="H195" s="49" t="s">
        <v>3</v>
      </c>
      <c r="I195" s="22">
        <v>645</v>
      </c>
      <c r="J195" s="22">
        <f t="shared" si="157"/>
        <v>3225</v>
      </c>
      <c r="K195" s="38">
        <v>2</v>
      </c>
      <c r="L195" s="22">
        <f t="shared" si="158"/>
        <v>102</v>
      </c>
      <c r="M195" s="39">
        <f t="shared" si="159"/>
        <v>10</v>
      </c>
      <c r="N195" s="13">
        <f t="shared" si="160"/>
        <v>1020</v>
      </c>
      <c r="O195" s="13">
        <f t="shared" si="161"/>
        <v>4245</v>
      </c>
      <c r="P195" s="66"/>
      <c r="Q195" s="50"/>
      <c r="R195" s="50"/>
      <c r="U195" s="52"/>
    </row>
    <row r="196" spans="1:21" s="51" customFormat="1" x14ac:dyDescent="0.3">
      <c r="A196" s="40">
        <f>IF(H196&lt;&gt;"",1+MAX($A$6:A195),"")</f>
        <v>126</v>
      </c>
      <c r="B196" s="109"/>
      <c r="C196" s="86"/>
      <c r="D196" s="33" t="s">
        <v>190</v>
      </c>
      <c r="E196" s="46">
        <v>3</v>
      </c>
      <c r="F196" s="47">
        <v>0</v>
      </c>
      <c r="G196" s="48">
        <f t="shared" si="156"/>
        <v>3</v>
      </c>
      <c r="H196" s="49" t="s">
        <v>3</v>
      </c>
      <c r="I196" s="22">
        <v>645</v>
      </c>
      <c r="J196" s="22">
        <f t="shared" si="157"/>
        <v>1935</v>
      </c>
      <c r="K196" s="38">
        <v>2</v>
      </c>
      <c r="L196" s="22">
        <f t="shared" si="158"/>
        <v>102</v>
      </c>
      <c r="M196" s="39">
        <f t="shared" si="159"/>
        <v>6</v>
      </c>
      <c r="N196" s="13">
        <f t="shared" si="160"/>
        <v>612</v>
      </c>
      <c r="O196" s="13">
        <f t="shared" si="161"/>
        <v>2547</v>
      </c>
      <c r="P196" s="66"/>
      <c r="Q196" s="50"/>
      <c r="R196" s="50"/>
      <c r="U196" s="52"/>
    </row>
    <row r="197" spans="1:21" s="51" customFormat="1" x14ac:dyDescent="0.3">
      <c r="A197" s="40">
        <f>IF(H197&lt;&gt;"",1+MAX($A$6:A196),"")</f>
        <v>127</v>
      </c>
      <c r="B197" s="109"/>
      <c r="C197" s="86"/>
      <c r="D197" s="33" t="s">
        <v>191</v>
      </c>
      <c r="E197" s="46">
        <v>16</v>
      </c>
      <c r="F197" s="47">
        <v>0</v>
      </c>
      <c r="G197" s="48">
        <f t="shared" si="156"/>
        <v>16</v>
      </c>
      <c r="H197" s="49" t="s">
        <v>3</v>
      </c>
      <c r="I197" s="22">
        <v>1244</v>
      </c>
      <c r="J197" s="22">
        <f t="shared" si="157"/>
        <v>19904</v>
      </c>
      <c r="K197" s="38">
        <v>3.89</v>
      </c>
      <c r="L197" s="22">
        <f t="shared" si="158"/>
        <v>102</v>
      </c>
      <c r="M197" s="39">
        <f t="shared" si="159"/>
        <v>62.24</v>
      </c>
      <c r="N197" s="13">
        <f t="shared" si="160"/>
        <v>6348.4800000000005</v>
      </c>
      <c r="O197" s="13">
        <f t="shared" si="161"/>
        <v>26252.48</v>
      </c>
      <c r="P197" s="66"/>
      <c r="Q197" s="50"/>
      <c r="R197" s="50"/>
      <c r="U197" s="52"/>
    </row>
    <row r="198" spans="1:21" s="51" customFormat="1" x14ac:dyDescent="0.3">
      <c r="A198" s="40">
        <f>IF(H198&lt;&gt;"",1+MAX($A$6:A197),"")</f>
        <v>128</v>
      </c>
      <c r="B198" s="109"/>
      <c r="C198" s="86"/>
      <c r="D198" s="33" t="s">
        <v>192</v>
      </c>
      <c r="E198" s="46">
        <v>5</v>
      </c>
      <c r="F198" s="47">
        <v>0</v>
      </c>
      <c r="G198" s="48">
        <f t="shared" si="156"/>
        <v>5</v>
      </c>
      <c r="H198" s="49" t="s">
        <v>3</v>
      </c>
      <c r="I198" s="22">
        <v>1340</v>
      </c>
      <c r="J198" s="22">
        <f t="shared" si="157"/>
        <v>6700</v>
      </c>
      <c r="K198" s="38">
        <v>3.4</v>
      </c>
      <c r="L198" s="22">
        <f t="shared" si="158"/>
        <v>102</v>
      </c>
      <c r="M198" s="39">
        <f t="shared" si="159"/>
        <v>17</v>
      </c>
      <c r="N198" s="13">
        <f t="shared" si="160"/>
        <v>1734</v>
      </c>
      <c r="O198" s="13">
        <f t="shared" si="161"/>
        <v>8434</v>
      </c>
      <c r="P198" s="66"/>
      <c r="Q198" s="50"/>
      <c r="R198" s="50"/>
      <c r="U198" s="52"/>
    </row>
    <row r="199" spans="1:21" s="51" customFormat="1" x14ac:dyDescent="0.3">
      <c r="A199" s="40">
        <f>IF(H199&lt;&gt;"",1+MAX($A$6:A198),"")</f>
        <v>129</v>
      </c>
      <c r="B199" s="109"/>
      <c r="C199" s="86"/>
      <c r="D199" s="33" t="s">
        <v>193</v>
      </c>
      <c r="E199" s="46">
        <v>2</v>
      </c>
      <c r="F199" s="47">
        <v>0</v>
      </c>
      <c r="G199" s="48">
        <f t="shared" si="156"/>
        <v>2</v>
      </c>
      <c r="H199" s="49" t="s">
        <v>3</v>
      </c>
      <c r="I199" s="22">
        <v>1340</v>
      </c>
      <c r="J199" s="22">
        <f t="shared" si="157"/>
        <v>2680</v>
      </c>
      <c r="K199" s="38">
        <v>3.4</v>
      </c>
      <c r="L199" s="22">
        <f t="shared" si="158"/>
        <v>102</v>
      </c>
      <c r="M199" s="39">
        <f t="shared" si="159"/>
        <v>6.8</v>
      </c>
      <c r="N199" s="13">
        <f t="shared" si="160"/>
        <v>693.6</v>
      </c>
      <c r="O199" s="13">
        <f t="shared" si="161"/>
        <v>3373.6</v>
      </c>
      <c r="P199" s="66"/>
      <c r="Q199" s="50"/>
      <c r="R199" s="50"/>
      <c r="U199" s="52"/>
    </row>
    <row r="200" spans="1:21" s="51" customFormat="1" x14ac:dyDescent="0.3">
      <c r="A200" s="40" t="str">
        <f>IF(H200&lt;&gt;"",1+MAX($A$6:A199),"")</f>
        <v/>
      </c>
      <c r="B200" s="109"/>
      <c r="C200" s="86"/>
      <c r="D200" s="33"/>
      <c r="E200" s="46"/>
      <c r="F200" s="47"/>
      <c r="G200" s="48"/>
      <c r="H200" s="49"/>
      <c r="I200" s="22"/>
      <c r="J200" s="22"/>
      <c r="K200" s="38"/>
      <c r="L200" s="22"/>
      <c r="M200" s="39"/>
      <c r="N200" s="13"/>
      <c r="O200" s="13"/>
      <c r="P200" s="66"/>
      <c r="Q200" s="50"/>
      <c r="R200" s="50"/>
      <c r="U200" s="52"/>
    </row>
    <row r="201" spans="1:21" s="51" customFormat="1" x14ac:dyDescent="0.3">
      <c r="A201" s="40" t="str">
        <f>IF(H201&lt;&gt;"",1+MAX($A$6:A200),"")</f>
        <v/>
      </c>
      <c r="B201" s="109"/>
      <c r="C201" s="86" t="s">
        <v>99</v>
      </c>
      <c r="D201" s="95" t="s">
        <v>194</v>
      </c>
      <c r="E201" s="46"/>
      <c r="F201" s="47"/>
      <c r="G201" s="48"/>
      <c r="H201" s="49"/>
      <c r="I201" s="22"/>
      <c r="J201" s="22"/>
      <c r="K201" s="38"/>
      <c r="L201" s="22"/>
      <c r="M201" s="39"/>
      <c r="N201" s="13"/>
      <c r="O201" s="13"/>
      <c r="P201" s="66"/>
      <c r="Q201" s="50"/>
      <c r="R201" s="50"/>
      <c r="U201" s="52"/>
    </row>
    <row r="202" spans="1:21" s="51" customFormat="1" x14ac:dyDescent="0.3">
      <c r="A202" s="40">
        <f>IF(H202&lt;&gt;"",1+MAX($A$6:A201),"")</f>
        <v>130</v>
      </c>
      <c r="B202" s="109"/>
      <c r="C202" s="86"/>
      <c r="D202" s="33" t="s">
        <v>195</v>
      </c>
      <c r="E202" s="46">
        <v>5</v>
      </c>
      <c r="F202" s="47">
        <v>0</v>
      </c>
      <c r="G202" s="48">
        <f>(1+F202)*E202</f>
        <v>5</v>
      </c>
      <c r="H202" s="49" t="s">
        <v>3</v>
      </c>
      <c r="I202" s="22">
        <v>2433</v>
      </c>
      <c r="J202" s="22">
        <f t="shared" ref="J202:J204" si="162">I202*G202</f>
        <v>12165</v>
      </c>
      <c r="K202" s="38">
        <v>4</v>
      </c>
      <c r="L202" s="22">
        <f t="shared" ref="L202:L204" si="163">$O$20</f>
        <v>102</v>
      </c>
      <c r="M202" s="39">
        <f t="shared" ref="M202:M204" si="164">K202*G202</f>
        <v>20</v>
      </c>
      <c r="N202" s="13">
        <f t="shared" ref="N202:N204" si="165">M202*L202</f>
        <v>2040</v>
      </c>
      <c r="O202" s="13">
        <f t="shared" ref="O202:O204" si="166">N202+J202</f>
        <v>14205</v>
      </c>
      <c r="P202" s="66"/>
      <c r="Q202" s="50"/>
      <c r="R202" s="50"/>
      <c r="U202" s="52"/>
    </row>
    <row r="203" spans="1:21" s="51" customFormat="1" x14ac:dyDescent="0.3">
      <c r="A203" s="40">
        <f>IF(H203&lt;&gt;"",1+MAX($A$6:A202),"")</f>
        <v>131</v>
      </c>
      <c r="B203" s="109"/>
      <c r="C203" s="86"/>
      <c r="D203" s="33" t="s">
        <v>196</v>
      </c>
      <c r="E203" s="46">
        <v>5</v>
      </c>
      <c r="F203" s="47">
        <v>0</v>
      </c>
      <c r="G203" s="48">
        <f>(1+F203)*E203</f>
        <v>5</v>
      </c>
      <c r="H203" s="49" t="s">
        <v>3</v>
      </c>
      <c r="I203" s="22">
        <v>1787</v>
      </c>
      <c r="J203" s="22">
        <f t="shared" si="162"/>
        <v>8935</v>
      </c>
      <c r="K203" s="38">
        <v>4</v>
      </c>
      <c r="L203" s="22">
        <f t="shared" si="163"/>
        <v>102</v>
      </c>
      <c r="M203" s="39">
        <f t="shared" si="164"/>
        <v>20</v>
      </c>
      <c r="N203" s="13">
        <f t="shared" si="165"/>
        <v>2040</v>
      </c>
      <c r="O203" s="13">
        <f t="shared" si="166"/>
        <v>10975</v>
      </c>
      <c r="P203" s="66"/>
      <c r="Q203" s="50"/>
      <c r="R203" s="50"/>
      <c r="U203" s="52"/>
    </row>
    <row r="204" spans="1:21" s="51" customFormat="1" x14ac:dyDescent="0.3">
      <c r="A204" s="40">
        <f>IF(H204&lt;&gt;"",1+MAX($A$6:A203),"")</f>
        <v>132</v>
      </c>
      <c r="B204" s="109"/>
      <c r="C204" s="86"/>
      <c r="D204" s="33" t="s">
        <v>197</v>
      </c>
      <c r="E204" s="46">
        <v>5</v>
      </c>
      <c r="F204" s="47">
        <v>0</v>
      </c>
      <c r="G204" s="48">
        <f>(1+F204)*E204</f>
        <v>5</v>
      </c>
      <c r="H204" s="49" t="s">
        <v>3</v>
      </c>
      <c r="I204" s="22">
        <v>3655</v>
      </c>
      <c r="J204" s="22">
        <f t="shared" si="162"/>
        <v>18275</v>
      </c>
      <c r="K204" s="38">
        <v>4.66</v>
      </c>
      <c r="L204" s="22">
        <f t="shared" si="163"/>
        <v>102</v>
      </c>
      <c r="M204" s="39">
        <f t="shared" si="164"/>
        <v>23.3</v>
      </c>
      <c r="N204" s="13">
        <f t="shared" si="165"/>
        <v>2376.6</v>
      </c>
      <c r="O204" s="13">
        <f t="shared" si="166"/>
        <v>20651.599999999999</v>
      </c>
      <c r="P204" s="66"/>
      <c r="Q204" s="50"/>
      <c r="R204" s="50"/>
      <c r="U204" s="52"/>
    </row>
    <row r="205" spans="1:21" s="51" customFormat="1" x14ac:dyDescent="0.3">
      <c r="A205" s="40" t="str">
        <f>IF(H205&lt;&gt;"",1+MAX($A$6:A204),"")</f>
        <v/>
      </c>
      <c r="B205" s="76"/>
      <c r="C205" s="86"/>
      <c r="D205" s="33"/>
      <c r="E205" s="46"/>
      <c r="F205" s="47"/>
      <c r="G205" s="48"/>
      <c r="H205" s="49"/>
      <c r="I205" s="22"/>
      <c r="J205" s="22"/>
      <c r="K205" s="38"/>
      <c r="L205" s="22"/>
      <c r="M205" s="39"/>
      <c r="N205" s="13"/>
      <c r="O205" s="13"/>
      <c r="P205" s="66"/>
      <c r="Q205" s="50"/>
      <c r="R205" s="50"/>
      <c r="U205" s="52"/>
    </row>
    <row r="206" spans="1:21" s="3" customFormat="1" x14ac:dyDescent="0.3">
      <c r="A206" s="40" t="str">
        <f>IF(F206&lt;&gt;"",1+MAX(#REF!),"")</f>
        <v/>
      </c>
      <c r="B206" s="99"/>
      <c r="C206" s="87"/>
      <c r="D206" s="33"/>
      <c r="E206" s="29"/>
      <c r="F206" s="12"/>
      <c r="G206" s="27"/>
      <c r="H206" s="30"/>
      <c r="I206" s="22"/>
      <c r="J206" s="22"/>
      <c r="K206" s="38"/>
      <c r="L206" s="22"/>
      <c r="M206" s="39"/>
      <c r="N206" s="13"/>
      <c r="O206" s="13"/>
      <c r="P206" s="66"/>
      <c r="Q206" s="2"/>
      <c r="R206" s="2"/>
      <c r="U206" s="16"/>
    </row>
    <row r="207" spans="1:21" s="3" customFormat="1" x14ac:dyDescent="0.3">
      <c r="A207" s="37"/>
      <c r="B207" s="100"/>
      <c r="C207" s="87"/>
      <c r="D207" s="81"/>
      <c r="E207" s="32"/>
      <c r="F207" s="12"/>
      <c r="G207" s="27"/>
      <c r="H207" s="31"/>
      <c r="I207" s="22"/>
      <c r="J207" s="22"/>
      <c r="K207" s="22"/>
      <c r="L207" s="44" t="s">
        <v>23</v>
      </c>
      <c r="M207" s="45">
        <f>SUM(M6:M205)</f>
        <v>1463.9124624529636</v>
      </c>
      <c r="N207" s="13"/>
      <c r="O207" s="13"/>
      <c r="P207" s="66"/>
      <c r="Q207" s="2"/>
      <c r="R207" s="2"/>
      <c r="U207" s="16"/>
    </row>
    <row r="208" spans="1:21" ht="16.2" thickBot="1" x14ac:dyDescent="0.3">
      <c r="A208" s="34"/>
      <c r="B208" s="71" t="s">
        <v>24</v>
      </c>
      <c r="C208" s="88"/>
      <c r="D208" s="82"/>
      <c r="E208" s="54"/>
      <c r="F208" s="55"/>
      <c r="G208" s="55"/>
      <c r="H208" s="56"/>
      <c r="I208" s="56"/>
      <c r="J208" s="56"/>
      <c r="K208" s="56"/>
      <c r="L208" s="43"/>
      <c r="M208" s="43"/>
      <c r="N208" s="57"/>
      <c r="O208" s="67"/>
      <c r="P208" s="68">
        <f>SUM(P5:P205)</f>
        <v>352606.56628070812</v>
      </c>
    </row>
    <row r="209" spans="1:16" ht="16.8" thickTop="1" thickBot="1" x14ac:dyDescent="0.3">
      <c r="A209" s="34"/>
      <c r="B209" s="72" t="s">
        <v>25</v>
      </c>
      <c r="C209" s="82"/>
      <c r="D209" s="82"/>
      <c r="E209" s="54"/>
      <c r="F209" s="55"/>
      <c r="G209" s="55"/>
      <c r="H209" s="56"/>
      <c r="I209" s="56"/>
      <c r="J209" s="56"/>
      <c r="K209" s="56"/>
      <c r="L209" s="56"/>
      <c r="M209" s="56"/>
      <c r="N209" s="58">
        <v>8.8889999999999997E-2</v>
      </c>
      <c r="O209" s="59"/>
      <c r="P209" s="69">
        <f>P208*N209</f>
        <v>31343.197676692143</v>
      </c>
    </row>
    <row r="210" spans="1:16" ht="16.8" thickTop="1" thickBot="1" x14ac:dyDescent="0.3">
      <c r="A210" s="34"/>
      <c r="B210" s="72" t="s">
        <v>26</v>
      </c>
      <c r="C210" s="82"/>
      <c r="D210" s="82"/>
      <c r="E210" s="54"/>
      <c r="F210" s="55"/>
      <c r="G210" s="55"/>
      <c r="H210" s="56"/>
      <c r="I210" s="56"/>
      <c r="J210" s="56"/>
      <c r="K210" s="56"/>
      <c r="L210" s="56"/>
      <c r="M210" s="56"/>
      <c r="N210" s="60">
        <v>0.25</v>
      </c>
      <c r="O210" s="59"/>
      <c r="P210" s="69">
        <f>P208*N210</f>
        <v>88151.641570177031</v>
      </c>
    </row>
    <row r="211" spans="1:16" ht="16.8" thickTop="1" thickBot="1" x14ac:dyDescent="0.3">
      <c r="A211" s="34"/>
      <c r="B211" s="73" t="s">
        <v>27</v>
      </c>
      <c r="C211" s="83"/>
      <c r="D211" s="83"/>
      <c r="E211" s="61"/>
      <c r="F211" s="62"/>
      <c r="G211" s="62"/>
      <c r="H211" s="63"/>
      <c r="I211" s="63"/>
      <c r="J211" s="63"/>
      <c r="K211" s="63"/>
      <c r="L211" s="63"/>
      <c r="M211" s="63"/>
      <c r="N211" s="64"/>
      <c r="O211" s="65"/>
      <c r="P211" s="70">
        <f>SUM(P208:P210)</f>
        <v>472101.40552757733</v>
      </c>
    </row>
    <row r="212" spans="1:16" ht="16.2" thickTop="1" x14ac:dyDescent="0.25"/>
  </sheetData>
  <mergeCells count="11">
    <mergeCell ref="P2:P3"/>
    <mergeCell ref="B206:B207"/>
    <mergeCell ref="A1:B1"/>
    <mergeCell ref="A2:B2"/>
    <mergeCell ref="A3:B3"/>
    <mergeCell ref="D1:N1"/>
    <mergeCell ref="D2:N2"/>
    <mergeCell ref="D3:N3"/>
    <mergeCell ref="O2:O3"/>
    <mergeCell ref="B7:B17"/>
    <mergeCell ref="B21:B204"/>
  </mergeCells>
  <printOptions horizontalCentered="1"/>
  <pageMargins left="0.43307086614173201" right="0.43307086614173201" top="0.39370078740157499" bottom="0.39370078740157499" header="0.196850393700787" footer="0.196850393700787"/>
  <pageSetup scale="27" fitToHeight="0" orientation="portrait" r:id="rId1"/>
  <headerFooter>
    <oddFooter>&amp;C&amp;P of &amp;N</oddFooter>
  </headerFooter>
  <ignoredErrors>
    <ignoredError sqref="C21:C22 C34 C49 C75 C80:C81 C88:C89 C136"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19BCA987-DE03-4224-82DA-3701E8012714}">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Estimate Statement</vt:lpstr>
      <vt:lpstr>'Estimate Statement'!Print_Area</vt:lpstr>
      <vt:lpstr>'Estimate Statement'!Print_Titles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2013-07-08T09:36:48Z</dcterms:created>
  <dcterms:modified xsi:type="dcterms:W3CDTF">2023-05-17T13:43:12Z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S9Connected">
    <vt:bool>true</vt:bool>
  </property>
  <property fmtid="{D5CDD505-2E9C-101B-9397-08002B2CF9AE}" pid="3" name="PlanSwiftJobName">
    <vt:lpwstr/>
  </property>
  <property fmtid="{D5CDD505-2E9C-101B-9397-08002B2CF9AE}" pid="4" name="PlanSwiftJobGuid">
    <vt:lpwstr/>
  </property>
  <property fmtid="{D5CDD505-2E9C-101B-9397-08002B2CF9AE}" pid="5" name="LinkedDataId">
    <vt:lpwstr>{19BCA987-DE03-4224-82DA-3701E8012714}</vt:lpwstr>
  </property>
</Properties>
</file>