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0" i="1"/>
  <c r="C11"/>
  <c r="C24" s="1"/>
  <c r="E24" s="1"/>
  <c r="G24" s="1"/>
  <c r="G60"/>
  <c r="H59" s="1"/>
  <c r="D55"/>
  <c r="C54"/>
  <c r="E54" s="1"/>
  <c r="G54" s="1"/>
  <c r="G31"/>
  <c r="H29" s="1"/>
  <c r="D26"/>
  <c r="H30" l="1"/>
  <c r="H58"/>
  <c r="E40"/>
  <c r="C41"/>
  <c r="E41" s="1"/>
  <c r="G41" s="1"/>
  <c r="C43"/>
  <c r="E43" s="1"/>
  <c r="G43" s="1"/>
  <c r="C45"/>
  <c r="E45" s="1"/>
  <c r="G45" s="1"/>
  <c r="C47"/>
  <c r="E47" s="1"/>
  <c r="G47" s="1"/>
  <c r="C49"/>
  <c r="E49" s="1"/>
  <c r="G49" s="1"/>
  <c r="C51"/>
  <c r="E51" s="1"/>
  <c r="G51" s="1"/>
  <c r="C53"/>
  <c r="E53" s="1"/>
  <c r="G53" s="1"/>
  <c r="C42"/>
  <c r="E42" s="1"/>
  <c r="G42" s="1"/>
  <c r="C44"/>
  <c r="E44" s="1"/>
  <c r="G44" s="1"/>
  <c r="C46"/>
  <c r="E46" s="1"/>
  <c r="G46" s="1"/>
  <c r="C48"/>
  <c r="E48" s="1"/>
  <c r="G48" s="1"/>
  <c r="C50"/>
  <c r="E50" s="1"/>
  <c r="G50" s="1"/>
  <c r="C52"/>
  <c r="E52" s="1"/>
  <c r="G52" s="1"/>
  <c r="C13"/>
  <c r="E13" s="1"/>
  <c r="G13" s="1"/>
  <c r="C15"/>
  <c r="E15" s="1"/>
  <c r="G15" s="1"/>
  <c r="C17"/>
  <c r="E17" s="1"/>
  <c r="G17" s="1"/>
  <c r="C19"/>
  <c r="E19" s="1"/>
  <c r="G19" s="1"/>
  <c r="C21"/>
  <c r="E21" s="1"/>
  <c r="G21" s="1"/>
  <c r="C23"/>
  <c r="E23" s="1"/>
  <c r="G23" s="1"/>
  <c r="C25"/>
  <c r="E25" s="1"/>
  <c r="G25" s="1"/>
  <c r="E11"/>
  <c r="C12"/>
  <c r="E12" s="1"/>
  <c r="G12" s="1"/>
  <c r="C14"/>
  <c r="E14" s="1"/>
  <c r="G14" s="1"/>
  <c r="C16"/>
  <c r="E16" s="1"/>
  <c r="G16" s="1"/>
  <c r="C18"/>
  <c r="E18" s="1"/>
  <c r="G18" s="1"/>
  <c r="C20"/>
  <c r="E20" s="1"/>
  <c r="G20" s="1"/>
  <c r="C22"/>
  <c r="E22" s="1"/>
  <c r="G22" s="1"/>
  <c r="E55" l="1"/>
  <c r="F55" s="1"/>
  <c r="G40"/>
  <c r="G55" s="1"/>
  <c r="E26"/>
  <c r="F26" s="1"/>
  <c r="G11"/>
  <c r="G26" s="1"/>
</calcChain>
</file>

<file path=xl/sharedStrings.xml><?xml version="1.0" encoding="utf-8"?>
<sst xmlns="http://schemas.openxmlformats.org/spreadsheetml/2006/main" count="34" uniqueCount="16">
  <si>
    <t>استخدام مقام كنموذج تمويل الاجاره المنتهية بالتمليك</t>
  </si>
  <si>
    <t>المقدم المدفوع من قبل العميل 25%  مع دفع القسط الاول فى نفس العام</t>
  </si>
  <si>
    <t>المبلغ المدفوع من قبل المصرف</t>
  </si>
  <si>
    <t>15 سنة</t>
  </si>
  <si>
    <t>الفتره الفعلية للمشروع</t>
  </si>
  <si>
    <t>مقام</t>
  </si>
  <si>
    <t>التدفقات النقدية</t>
  </si>
  <si>
    <t xml:space="preserve"> المتاجر بالاصول</t>
  </si>
  <si>
    <t>العائد الناجم من المتاجر بالاصول</t>
  </si>
  <si>
    <t>العائد الناجم من الاستثمار</t>
  </si>
  <si>
    <t>بيان</t>
  </si>
  <si>
    <t>مبلغ الزياده</t>
  </si>
  <si>
    <t>نسبة الزياده</t>
  </si>
  <si>
    <t>الاجمالى</t>
  </si>
  <si>
    <t xml:space="preserve">مثال رقم (1) - العملية الاولى </t>
  </si>
  <si>
    <t xml:space="preserve"> مثال رقم (2) - العملية الثانية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</si>
</sst>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H60"/>
  <sheetViews>
    <sheetView tabSelected="1" topLeftCell="A40" workbookViewId="0">
      <selection activeCell="E7" sqref="E7"/>
    </sheetView>
  </sheetViews>
  <sheetFormatPr defaultRowHeight="15"/>
  <cols>
    <col min="3" max="3" width="12.5703125" customWidth="1"/>
    <col min="4" max="4" width="13.85546875" customWidth="1"/>
    <col min="5" max="5" width="14.85546875" customWidth="1"/>
    <col min="6" max="6" width="40.140625" customWidth="1"/>
    <col min="7" max="7" width="24.85546875" customWidth="1"/>
  </cols>
  <sheetData>
    <row r="4" spans="3:8">
      <c r="F4" s="3" t="s">
        <v>14</v>
      </c>
    </row>
    <row r="5" spans="3:8" ht="15.75">
      <c r="C5" s="1"/>
      <c r="D5" s="1"/>
      <c r="E5" s="2"/>
      <c r="F5" s="2" t="s">
        <v>0</v>
      </c>
      <c r="G5" s="2"/>
      <c r="H5" s="1"/>
    </row>
    <row r="6" spans="3:8">
      <c r="E6" s="3">
        <v>375000</v>
      </c>
      <c r="F6" s="3" t="s">
        <v>1</v>
      </c>
      <c r="G6" s="3"/>
    </row>
    <row r="7" spans="3:8">
      <c r="E7" s="3">
        <v>1125000</v>
      </c>
      <c r="F7" s="3" t="s">
        <v>2</v>
      </c>
      <c r="G7" s="3"/>
    </row>
    <row r="8" spans="3:8">
      <c r="E8" s="3" t="s">
        <v>3</v>
      </c>
      <c r="F8" s="3" t="s">
        <v>4</v>
      </c>
      <c r="G8" s="3"/>
    </row>
    <row r="9" spans="3:8">
      <c r="E9" s="3"/>
      <c r="F9" s="3"/>
      <c r="G9" s="3"/>
    </row>
    <row r="10" spans="3:8">
      <c r="C10" s="4" t="s">
        <v>5</v>
      </c>
      <c r="D10" s="4" t="s">
        <v>6</v>
      </c>
      <c r="E10" s="4" t="s">
        <v>7</v>
      </c>
      <c r="F10" s="4" t="s">
        <v>8</v>
      </c>
      <c r="G10" s="4" t="s">
        <v>9</v>
      </c>
    </row>
    <row r="11" spans="3:8">
      <c r="C11" s="5">
        <f>(1956000/1125000)^(1/16)</f>
        <v>1.0351743933328674</v>
      </c>
      <c r="D11" s="5">
        <v>130400</v>
      </c>
      <c r="E11" s="5">
        <f>D11/C11</f>
        <v>125969.11287591036</v>
      </c>
      <c r="F11" s="5"/>
      <c r="G11" s="5">
        <f>D11-E11</f>
        <v>4430.8871240896406</v>
      </c>
    </row>
    <row r="12" spans="3:8">
      <c r="C12" s="5">
        <f>C11^2</f>
        <v>1.0715860246120701</v>
      </c>
      <c r="D12" s="5">
        <v>130400</v>
      </c>
      <c r="E12" s="5">
        <f t="shared" ref="E12:E25" si="0">D12/C12</f>
        <v>121688.7837326982</v>
      </c>
      <c r="F12" s="5"/>
      <c r="G12" s="5">
        <f t="shared" ref="G12:G25" si="1">D12-E12</f>
        <v>8711.2162673018029</v>
      </c>
    </row>
    <row r="13" spans="3:8">
      <c r="C13" s="5">
        <f>C11^3</f>
        <v>1.1092784129317788</v>
      </c>
      <c r="D13" s="5">
        <v>130400</v>
      </c>
      <c r="E13" s="5">
        <f t="shared" si="0"/>
        <v>117553.89673126153</v>
      </c>
      <c r="F13" s="5"/>
      <c r="G13" s="5">
        <f t="shared" si="1"/>
        <v>12846.103268738472</v>
      </c>
    </row>
    <row r="14" spans="3:8">
      <c r="C14" s="5">
        <f>C11^4</f>
        <v>1.1482966081439001</v>
      </c>
      <c r="D14" s="5">
        <v>130400</v>
      </c>
      <c r="E14" s="5">
        <f t="shared" si="0"/>
        <v>113559.50986459656</v>
      </c>
      <c r="F14" s="5"/>
      <c r="G14" s="5">
        <f t="shared" si="1"/>
        <v>16840.490135403437</v>
      </c>
    </row>
    <row r="15" spans="3:8">
      <c r="C15" s="5">
        <f>C11^5</f>
        <v>1.1886872447015513</v>
      </c>
      <c r="D15" s="5">
        <v>130400</v>
      </c>
      <c r="E15" s="5">
        <f t="shared" si="0"/>
        <v>109700.84905112284</v>
      </c>
      <c r="F15" s="5"/>
      <c r="G15" s="5">
        <f t="shared" si="1"/>
        <v>20699.150948877155</v>
      </c>
    </row>
    <row r="16" spans="3:8">
      <c r="C16" s="5">
        <f>C11^6</f>
        <v>1.230498597396446</v>
      </c>
      <c r="D16" s="5">
        <v>130400</v>
      </c>
      <c r="E16" s="5">
        <f t="shared" si="0"/>
        <v>105973.30242871241</v>
      </c>
      <c r="F16" s="5"/>
      <c r="G16" s="5">
        <f t="shared" si="1"/>
        <v>24426.697571287586</v>
      </c>
    </row>
    <row r="17" spans="3:8">
      <c r="C17" s="5">
        <f>C11^7</f>
        <v>1.2737806390568103</v>
      </c>
      <c r="D17" s="5">
        <v>130400</v>
      </c>
      <c r="E17" s="5">
        <f t="shared" si="0"/>
        <v>102372.4148426032</v>
      </c>
      <c r="F17" s="5"/>
      <c r="G17" s="5">
        <f t="shared" si="1"/>
        <v>28027.585157396796</v>
      </c>
    </row>
    <row r="18" spans="3:8">
      <c r="C18" s="5">
        <f>C11^8</f>
        <v>1.3185851002747857</v>
      </c>
      <c r="D18" s="5">
        <v>130400</v>
      </c>
      <c r="E18" s="5">
        <f t="shared" si="0"/>
        <v>98893.882520608924</v>
      </c>
      <c r="F18" s="5"/>
      <c r="G18" s="5">
        <f t="shared" si="1"/>
        <v>31506.117479391076</v>
      </c>
    </row>
    <row r="19" spans="3:8">
      <c r="C19" s="5">
        <f>C11^9</f>
        <v>1.3649655312347095</v>
      </c>
      <c r="D19" s="5">
        <v>130400</v>
      </c>
      <c r="E19" s="5">
        <f t="shared" si="0"/>
        <v>95533.547929260763</v>
      </c>
      <c r="F19" s="5"/>
      <c r="G19" s="5">
        <f t="shared" si="1"/>
        <v>34866.452070739237</v>
      </c>
    </row>
    <row r="20" spans="3:8">
      <c r="C20" s="5">
        <f>C11^10</f>
        <v>1.4129773657161655</v>
      </c>
      <c r="D20" s="5">
        <v>130400</v>
      </c>
      <c r="E20" s="5">
        <f t="shared" si="0"/>
        <v>92287.394804733442</v>
      </c>
      <c r="F20" s="5"/>
      <c r="G20" s="5">
        <f t="shared" si="1"/>
        <v>38112.605195266558</v>
      </c>
    </row>
    <row r="21" spans="3:8">
      <c r="C21" s="5">
        <f>C11^11</f>
        <v>1.4626779873483047</v>
      </c>
      <c r="D21" s="5">
        <v>130400</v>
      </c>
      <c r="E21" s="5">
        <f t="shared" si="0"/>
        <v>89151.54335261634</v>
      </c>
      <c r="F21" s="5"/>
      <c r="G21" s="5">
        <f t="shared" si="1"/>
        <v>41248.45664738366</v>
      </c>
    </row>
    <row r="22" spans="3:8">
      <c r="C22" s="5">
        <f>C11^12</f>
        <v>1.5141267981946209</v>
      </c>
      <c r="D22" s="5">
        <v>130400</v>
      </c>
      <c r="E22" s="5">
        <f t="shared" si="0"/>
        <v>86122.24561079251</v>
      </c>
      <c r="F22" s="5"/>
      <c r="G22" s="5">
        <f t="shared" si="1"/>
        <v>44277.75438920749</v>
      </c>
    </row>
    <row r="23" spans="3:8">
      <c r="C23" s="5">
        <f>C11^13</f>
        <v>1.5673852897501537</v>
      </c>
      <c r="D23" s="5">
        <v>130400</v>
      </c>
      <c r="E23" s="5">
        <f t="shared" si="0"/>
        <v>83195.880969883408</v>
      </c>
      <c r="F23" s="5"/>
      <c r="G23" s="5">
        <f t="shared" si="1"/>
        <v>47204.119030116592</v>
      </c>
    </row>
    <row r="24" spans="3:8">
      <c r="C24" s="5">
        <f>C11^14</f>
        <v>1.622517116435976</v>
      </c>
      <c r="D24" s="5">
        <v>130400</v>
      </c>
      <c r="E24" s="5">
        <f t="shared" si="0"/>
        <v>80368.951845905249</v>
      </c>
      <c r="F24" s="5"/>
      <c r="G24" s="5">
        <f t="shared" si="1"/>
        <v>50031.048154094751</v>
      </c>
    </row>
    <row r="25" spans="3:8">
      <c r="C25" s="5">
        <f>C11^15</f>
        <v>1.6795881716788048</v>
      </c>
      <c r="D25" s="5">
        <v>130400</v>
      </c>
      <c r="E25" s="5">
        <f t="shared" si="0"/>
        <v>77638.079499965053</v>
      </c>
      <c r="F25" s="5"/>
      <c r="G25" s="5">
        <f t="shared" si="1"/>
        <v>52761.920500034947</v>
      </c>
    </row>
    <row r="26" spans="3:8">
      <c r="C26" s="5"/>
      <c r="D26" s="5">
        <f>SUM(D11:D25)</f>
        <v>1956000</v>
      </c>
      <c r="E26" s="5">
        <f>SUM(E11:E25)</f>
        <v>1500009.3960606705</v>
      </c>
      <c r="F26" s="5">
        <f>E26-1125000</f>
        <v>375009.39606067049</v>
      </c>
      <c r="G26" s="5">
        <f>SUM(G11:G25)</f>
        <v>455990.60393932916</v>
      </c>
    </row>
    <row r="28" spans="3:8">
      <c r="F28" s="4" t="s">
        <v>10</v>
      </c>
      <c r="G28" s="4" t="s">
        <v>11</v>
      </c>
      <c r="H28" s="4" t="s">
        <v>12</v>
      </c>
    </row>
    <row r="29" spans="3:8">
      <c r="F29" s="5" t="s">
        <v>9</v>
      </c>
      <c r="G29" s="5">
        <v>455990</v>
      </c>
      <c r="H29" s="5">
        <f>G29/G31*H31</f>
        <v>0.28890375921029987</v>
      </c>
    </row>
    <row r="30" spans="3:8">
      <c r="F30" s="5" t="s">
        <v>8</v>
      </c>
      <c r="G30" s="5">
        <v>375009</v>
      </c>
      <c r="H30" s="5">
        <f>G30/G31*H31</f>
        <v>0.2375962407897001</v>
      </c>
    </row>
    <row r="31" spans="3:8">
      <c r="F31" s="5" t="s">
        <v>13</v>
      </c>
      <c r="G31" s="5">
        <f>SUM(G29:G30)</f>
        <v>830999</v>
      </c>
      <c r="H31" s="5">
        <v>0.52649999999999997</v>
      </c>
    </row>
    <row r="33" spans="3:7">
      <c r="F33" s="3" t="s">
        <v>15</v>
      </c>
    </row>
    <row r="34" spans="3:7" ht="15.75">
      <c r="F34" s="2" t="s">
        <v>0</v>
      </c>
    </row>
    <row r="35" spans="3:7">
      <c r="E35" s="3">
        <v>500000</v>
      </c>
      <c r="F35" s="3" t="s">
        <v>1</v>
      </c>
      <c r="G35" s="3"/>
    </row>
    <row r="36" spans="3:7">
      <c r="E36" s="3">
        <v>150000</v>
      </c>
      <c r="F36" s="3" t="s">
        <v>2</v>
      </c>
      <c r="G36" s="3"/>
    </row>
    <row r="37" spans="3:7">
      <c r="E37" s="3" t="s">
        <v>3</v>
      </c>
      <c r="F37" s="3" t="s">
        <v>4</v>
      </c>
      <c r="G37" s="3"/>
    </row>
    <row r="38" spans="3:7">
      <c r="E38" s="3"/>
      <c r="F38" s="3"/>
      <c r="G38" s="3"/>
    </row>
    <row r="39" spans="3:7">
      <c r="C39" s="4" t="s">
        <v>5</v>
      </c>
      <c r="D39" s="4" t="s">
        <v>6</v>
      </c>
      <c r="E39" s="4" t="s">
        <v>7</v>
      </c>
      <c r="F39" s="4" t="s">
        <v>8</v>
      </c>
      <c r="G39" s="4" t="s">
        <v>9</v>
      </c>
    </row>
    <row r="40" spans="3:7">
      <c r="C40" s="5">
        <f>(2608000/1500000)^(1/16)</f>
        <v>1.0351743933328674</v>
      </c>
      <c r="D40" s="5">
        <v>173866</v>
      </c>
      <c r="E40" s="5">
        <f>D40/C40</f>
        <v>167958.17315401096</v>
      </c>
      <c r="F40" s="5"/>
      <c r="G40" s="5">
        <f>D40-E40</f>
        <v>5907.8268459890387</v>
      </c>
    </row>
    <row r="41" spans="3:7">
      <c r="C41" s="5">
        <f>C40^2</f>
        <v>1.0715860246120701</v>
      </c>
      <c r="D41" s="5">
        <v>173866</v>
      </c>
      <c r="E41" s="5">
        <f t="shared" ref="E41:E54" si="2">D41/C41</f>
        <v>162251.08951280141</v>
      </c>
      <c r="F41" s="5"/>
      <c r="G41" s="5">
        <f t="shared" ref="G41:G54" si="3">D41-E41</f>
        <v>11614.910487198591</v>
      </c>
    </row>
    <row r="42" spans="3:7">
      <c r="C42" s="5">
        <f>C40^3</f>
        <v>1.1092784129317788</v>
      </c>
      <c r="D42" s="5">
        <v>173866</v>
      </c>
      <c r="E42" s="5">
        <f t="shared" si="2"/>
        <v>156737.92798372329</v>
      </c>
      <c r="F42" s="5"/>
      <c r="G42" s="5">
        <f t="shared" si="3"/>
        <v>17128.07201627671</v>
      </c>
    </row>
    <row r="43" spans="3:7">
      <c r="C43" s="5">
        <f>C40^4</f>
        <v>1.1482966081439001</v>
      </c>
      <c r="D43" s="5">
        <v>173866</v>
      </c>
      <c r="E43" s="5">
        <f t="shared" si="2"/>
        <v>151412.09924937075</v>
      </c>
      <c r="F43" s="5"/>
      <c r="G43" s="5">
        <f t="shared" si="3"/>
        <v>22453.900750629255</v>
      </c>
    </row>
    <row r="44" spans="3:7">
      <c r="C44" s="5">
        <f>C40^5</f>
        <v>1.1886872447015513</v>
      </c>
      <c r="D44" s="5">
        <v>173866</v>
      </c>
      <c r="E44" s="5">
        <f t="shared" si="2"/>
        <v>146267.23789204389</v>
      </c>
      <c r="F44" s="5"/>
      <c r="G44" s="5">
        <f t="shared" si="3"/>
        <v>27598.762107956107</v>
      </c>
    </row>
    <row r="45" spans="3:7">
      <c r="C45" s="5">
        <f>C40^6</f>
        <v>1.230498597396446</v>
      </c>
      <c r="D45" s="5">
        <v>173866</v>
      </c>
      <c r="E45" s="5">
        <f t="shared" si="2"/>
        <v>141297.1947858168</v>
      </c>
      <c r="F45" s="5"/>
      <c r="G45" s="5">
        <f t="shared" si="3"/>
        <v>32568.805214183201</v>
      </c>
    </row>
    <row r="46" spans="3:7">
      <c r="C46" s="5">
        <f>C40^7</f>
        <v>1.2737806390568103</v>
      </c>
      <c r="D46" s="5">
        <v>173866</v>
      </c>
      <c r="E46" s="5">
        <f t="shared" si="2"/>
        <v>136496.02974711693</v>
      </c>
      <c r="F46" s="5"/>
      <c r="G46" s="5">
        <f t="shared" si="3"/>
        <v>37369.970252883068</v>
      </c>
    </row>
    <row r="47" spans="3:7">
      <c r="C47" s="5">
        <f>C40^8</f>
        <v>1.3185851002747857</v>
      </c>
      <c r="D47" s="5">
        <v>173866</v>
      </c>
      <c r="E47" s="5">
        <f t="shared" si="2"/>
        <v>131858.00443503214</v>
      </c>
      <c r="F47" s="5"/>
      <c r="G47" s="5">
        <f t="shared" si="3"/>
        <v>42007.99556496786</v>
      </c>
    </row>
    <row r="48" spans="3:7">
      <c r="C48" s="5">
        <f>C40^9</f>
        <v>1.3649655312347095</v>
      </c>
      <c r="D48" s="5">
        <v>173866</v>
      </c>
      <c r="E48" s="5">
        <f t="shared" si="2"/>
        <v>127377.57549285929</v>
      </c>
      <c r="F48" s="5"/>
      <c r="G48" s="5">
        <f t="shared" si="3"/>
        <v>46488.424507140706</v>
      </c>
    </row>
    <row r="49" spans="3:8">
      <c r="C49" s="5">
        <f>C40^10</f>
        <v>1.4129773657161655</v>
      </c>
      <c r="D49" s="5">
        <v>173866</v>
      </c>
      <c r="E49" s="5">
        <f t="shared" si="2"/>
        <v>123049.38792269774</v>
      </c>
      <c r="F49" s="5"/>
      <c r="G49" s="5">
        <f t="shared" si="3"/>
        <v>50816.612077302256</v>
      </c>
    </row>
    <row r="50" spans="3:8">
      <c r="C50" s="5">
        <f>C40^11</f>
        <v>1.4626779873483047</v>
      </c>
      <c r="D50" s="5">
        <v>173866</v>
      </c>
      <c r="E50" s="5">
        <f t="shared" si="2"/>
        <v>118868.26868516866</v>
      </c>
      <c r="F50" s="5"/>
      <c r="G50" s="5">
        <f t="shared" si="3"/>
        <v>54997.731314831341</v>
      </c>
    </row>
    <row r="51" spans="3:8">
      <c r="C51" s="5">
        <f>C40^12</f>
        <v>1.5141267981946209</v>
      </c>
      <c r="D51" s="5">
        <v>173866</v>
      </c>
      <c r="E51" s="5">
        <f t="shared" si="2"/>
        <v>114829.2205166108</v>
      </c>
      <c r="F51" s="5"/>
      <c r="G51" s="5">
        <f t="shared" si="3"/>
        <v>59036.779483389197</v>
      </c>
    </row>
    <row r="52" spans="3:8">
      <c r="C52" s="5">
        <f>C40^13</f>
        <v>1.5673852897501537</v>
      </c>
      <c r="D52" s="5">
        <v>173866</v>
      </c>
      <c r="E52" s="5">
        <f t="shared" si="2"/>
        <v>110927.4159563631</v>
      </c>
      <c r="F52" s="5"/>
      <c r="G52" s="5">
        <f t="shared" si="3"/>
        <v>62938.584043636904</v>
      </c>
    </row>
    <row r="53" spans="3:8">
      <c r="C53" s="5">
        <f>C40^14</f>
        <v>1.622517116435976</v>
      </c>
      <c r="D53" s="5">
        <v>173866</v>
      </c>
      <c r="E53" s="5">
        <f t="shared" si="2"/>
        <v>107158.19157699512</v>
      </c>
      <c r="F53" s="5"/>
      <c r="G53" s="5">
        <f t="shared" si="3"/>
        <v>66707.808423004884</v>
      </c>
    </row>
    <row r="54" spans="3:8">
      <c r="C54" s="5">
        <f>C40^15</f>
        <v>1.6795881716788048</v>
      </c>
      <c r="D54" s="5">
        <v>173866</v>
      </c>
      <c r="E54" s="5">
        <f t="shared" si="2"/>
        <v>103517.04241058991</v>
      </c>
      <c r="F54" s="5"/>
      <c r="G54" s="5">
        <f t="shared" si="3"/>
        <v>70348.957589410085</v>
      </c>
    </row>
    <row r="55" spans="3:8">
      <c r="C55" s="5"/>
      <c r="D55" s="5">
        <f>SUM(D40:D54)</f>
        <v>2607990</v>
      </c>
      <c r="E55" s="5">
        <f>SUM(E40:E54)</f>
        <v>2000004.859321201</v>
      </c>
      <c r="F55" s="5">
        <f>E55-1500000</f>
        <v>500004.85932120099</v>
      </c>
      <c r="G55" s="5">
        <f>SUM(G40:G54)</f>
        <v>607985.14067879936</v>
      </c>
    </row>
    <row r="57" spans="3:8">
      <c r="F57" s="4" t="s">
        <v>10</v>
      </c>
      <c r="G57" s="4" t="s">
        <v>11</v>
      </c>
      <c r="H57" s="4" t="s">
        <v>12</v>
      </c>
    </row>
    <row r="58" spans="3:8">
      <c r="F58" s="5" t="s">
        <v>9</v>
      </c>
      <c r="G58" s="5">
        <v>607985</v>
      </c>
      <c r="H58" s="5">
        <f>G58/G60*H60</f>
        <v>0.28890548778011332</v>
      </c>
    </row>
    <row r="59" spans="3:8">
      <c r="F59" s="5" t="s">
        <v>8</v>
      </c>
      <c r="G59" s="5">
        <v>500004</v>
      </c>
      <c r="H59" s="5">
        <f>G59/G60*H60</f>
        <v>0.23759451221988664</v>
      </c>
    </row>
    <row r="60" spans="3:8">
      <c r="F60" s="5" t="s">
        <v>13</v>
      </c>
      <c r="G60" s="5">
        <f>SUM(G58:G59)</f>
        <v>1107989</v>
      </c>
      <c r="H60" s="5">
        <v>0.52649999999999997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2011-03-21T09:06:04Z</dcterms:created>
  <dcterms:modified xsi:type="dcterms:W3CDTF">2011-03-21T10:24:18Z</dcterms:modified>
</cp:coreProperties>
</file>