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F6"/>
  <c r="F7" s="1"/>
  <c r="G7" s="1"/>
  <c r="D25"/>
  <c r="C10" l="1"/>
  <c r="E10" s="1"/>
  <c r="E31"/>
  <c r="C24" l="1"/>
  <c r="C22"/>
  <c r="E22" s="1"/>
  <c r="C20"/>
  <c r="E20" s="1"/>
  <c r="C18"/>
  <c r="E18" s="1"/>
  <c r="C16"/>
  <c r="E16" s="1"/>
  <c r="C14"/>
  <c r="E14" s="1"/>
  <c r="C12"/>
  <c r="E12" s="1"/>
  <c r="C19"/>
  <c r="E19" s="1"/>
  <c r="C15"/>
  <c r="E15" s="1"/>
  <c r="C13"/>
  <c r="E13" s="1"/>
  <c r="C11"/>
  <c r="E11" s="1"/>
  <c r="C23"/>
  <c r="E23" s="1"/>
  <c r="C21"/>
  <c r="E21" s="1"/>
  <c r="C17"/>
  <c r="E17" s="1"/>
  <c r="D28" l="1"/>
  <c r="E24"/>
  <c r="E25" s="1"/>
  <c r="D29"/>
  <c r="D30" s="1"/>
  <c r="E30" s="1"/>
  <c r="E32" l="1"/>
  <c r="E33" s="1"/>
  <c r="E34" s="1"/>
</calcChain>
</file>

<file path=xl/sharedStrings.xml><?xml version="1.0" encoding="utf-8"?>
<sst xmlns="http://schemas.openxmlformats.org/spreadsheetml/2006/main" count="10" uniqueCount="10">
  <si>
    <t>مقام</t>
  </si>
  <si>
    <t>التدفقات النقدية</t>
  </si>
  <si>
    <t xml:space="preserve"> المتاجر بالاصول</t>
  </si>
  <si>
    <t>القسط</t>
  </si>
  <si>
    <t>اجمالى الاقساط</t>
  </si>
  <si>
    <t>المدفوع مقدم</t>
  </si>
  <si>
    <t>القيمة النهائية للتمويل</t>
  </si>
  <si>
    <t>تمت العملية خلال العام نفسه</t>
  </si>
  <si>
    <t>تطبيقات نموذج تسعير البيوع على المرابحة والاجاره وغيرها من البيوع</t>
  </si>
  <si>
    <t>التعديل داخل الخلية E6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</si>
</sst>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1" xfId="0" applyNumberFormat="1" applyBorder="1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0" fillId="3" borderId="0" xfId="0" applyFill="1"/>
    <xf numFmtId="0" fontId="0" fillId="3" borderId="0" xfId="0" applyFont="1" applyFill="1"/>
    <xf numFmtId="0" fontId="0" fillId="2" borderId="0" xfId="0" applyFill="1"/>
    <xf numFmtId="2" fontId="0" fillId="0" borderId="0" xfId="0" applyNumberFormat="1"/>
    <xf numFmtId="164" fontId="0" fillId="0" borderId="1" xfId="0" applyNumberFormat="1" applyBorder="1"/>
    <xf numFmtId="2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G34"/>
  <sheetViews>
    <sheetView tabSelected="1" topLeftCell="A13" workbookViewId="0">
      <selection activeCell="G17" sqref="G17"/>
    </sheetView>
  </sheetViews>
  <sheetFormatPr defaultRowHeight="15"/>
  <cols>
    <col min="2" max="3" width="11.5703125" customWidth="1"/>
    <col min="4" max="4" width="12" bestFit="1" customWidth="1"/>
    <col min="5" max="5" width="16.7109375" customWidth="1"/>
    <col min="6" max="6" width="22.5703125" customWidth="1"/>
    <col min="7" max="7" width="19.85546875" customWidth="1"/>
  </cols>
  <sheetData>
    <row r="4" spans="2:7">
      <c r="B4" s="5"/>
      <c r="C4" s="5"/>
      <c r="D4" s="5"/>
      <c r="E4" s="5" t="s">
        <v>8</v>
      </c>
    </row>
    <row r="6" spans="2:7">
      <c r="B6" s="2" t="s">
        <v>9</v>
      </c>
      <c r="C6" s="2"/>
      <c r="D6" s="2" t="s">
        <v>7</v>
      </c>
      <c r="E6" s="8">
        <f>(1800000/1500000)^(1/2)</f>
        <v>1.0954451150103321</v>
      </c>
      <c r="F6" s="2">
        <f>E6-1</f>
        <v>9.5445115010332149E-2</v>
      </c>
      <c r="G6" s="2"/>
    </row>
    <row r="7" spans="2:7">
      <c r="C7" s="2"/>
      <c r="D7" s="2"/>
      <c r="E7" s="2"/>
      <c r="F7" s="8">
        <f>F6/15*2</f>
        <v>1.2726015334710954E-2</v>
      </c>
      <c r="G7" s="8">
        <f>F7+1</f>
        <v>1.0127260153347108</v>
      </c>
    </row>
    <row r="9" spans="2:7">
      <c r="C9" s="4" t="s">
        <v>0</v>
      </c>
      <c r="D9" s="4" t="s">
        <v>1</v>
      </c>
      <c r="E9" s="4" t="s">
        <v>2</v>
      </c>
      <c r="F9" s="4"/>
      <c r="G9" s="4"/>
    </row>
    <row r="10" spans="2:7">
      <c r="C10" s="3">
        <f>G7</f>
        <v>1.0127260153347108</v>
      </c>
      <c r="D10" s="1">
        <v>110481.033</v>
      </c>
      <c r="E10" s="10">
        <f>D10/C10</f>
        <v>109092.71740539368</v>
      </c>
      <c r="F10" s="3"/>
      <c r="G10" s="1"/>
    </row>
    <row r="11" spans="2:7">
      <c r="C11" s="3">
        <f>C10^2</f>
        <v>1.0256139821357211</v>
      </c>
      <c r="D11" s="1">
        <v>110481.033</v>
      </c>
      <c r="E11" s="10">
        <f t="shared" ref="E11:E24" si="0">D11/C11</f>
        <v>107721.84752194599</v>
      </c>
      <c r="F11" s="3"/>
      <c r="G11" s="1"/>
    </row>
    <row r="12" spans="2:7">
      <c r="C12" s="3">
        <f>C10^3</f>
        <v>1.0386659613998741</v>
      </c>
      <c r="D12" s="1">
        <v>110481.033</v>
      </c>
      <c r="E12" s="10">
        <f t="shared" si="0"/>
        <v>106368.20412512402</v>
      </c>
      <c r="F12" s="3"/>
      <c r="G12" s="1"/>
    </row>
    <row r="13" spans="2:7">
      <c r="C13" s="3">
        <f>C10^4</f>
        <v>1.0518840403522911</v>
      </c>
      <c r="D13" s="1">
        <v>110481.033</v>
      </c>
      <c r="E13" s="10">
        <f t="shared" si="0"/>
        <v>105031.57074519194</v>
      </c>
      <c r="F13" s="3"/>
      <c r="G13" s="1"/>
    </row>
    <row r="14" spans="2:7">
      <c r="C14" s="3">
        <f>C10^5</f>
        <v>1.065270332780152</v>
      </c>
      <c r="D14" s="1">
        <v>110481.033</v>
      </c>
      <c r="E14" s="10">
        <f t="shared" si="0"/>
        <v>103711.7336325941</v>
      </c>
      <c r="F14" s="3"/>
      <c r="G14" s="1"/>
    </row>
    <row r="15" spans="2:7">
      <c r="C15" s="3">
        <f>C10^6</f>
        <v>1.0788269793707248</v>
      </c>
      <c r="D15" s="1">
        <v>110481.033</v>
      </c>
      <c r="E15" s="10">
        <f t="shared" si="0"/>
        <v>102408.4817237729</v>
      </c>
      <c r="F15" s="3"/>
      <c r="G15" s="1"/>
    </row>
    <row r="16" spans="2:7">
      <c r="C16" s="3">
        <f>C10^7</f>
        <v>1.0925561480536965</v>
      </c>
      <c r="D16" s="1">
        <v>110481.033</v>
      </c>
      <c r="E16" s="10">
        <f t="shared" si="0"/>
        <v>101121.60660741631</v>
      </c>
      <c r="F16" s="3"/>
      <c r="G16" s="1"/>
    </row>
    <row r="17" spans="3:7">
      <c r="C17" s="3">
        <f>C10^8</f>
        <v>1.1064600343478603</v>
      </c>
      <c r="D17" s="1">
        <v>110481.033</v>
      </c>
      <c r="E17" s="10">
        <f t="shared" si="0"/>
        <v>99850.902491129498</v>
      </c>
      <c r="F17" s="3"/>
      <c r="G17" s="1"/>
    </row>
    <row r="18" spans="3:7">
      <c r="C18" s="3">
        <f>C10^9</f>
        <v>1.1205408617122159</v>
      </c>
      <c r="D18" s="1">
        <v>110481.033</v>
      </c>
      <c r="E18" s="10">
        <f t="shared" si="0"/>
        <v>98596.166168525146</v>
      </c>
      <c r="F18" s="3"/>
      <c r="G18" s="1"/>
    </row>
    <row r="19" spans="3:7">
      <c r="C19" s="3">
        <f>C10^10</f>
        <v>1.1348008819015358</v>
      </c>
      <c r="D19" s="1">
        <v>110481.033</v>
      </c>
      <c r="E19" s="10">
        <f t="shared" si="0"/>
        <v>97357.196986727577</v>
      </c>
      <c r="F19" s="3"/>
      <c r="G19" s="1"/>
    </row>
    <row r="20" spans="3:7">
      <c r="C20" s="3">
        <f>C10^11</f>
        <v>1.149242375326458</v>
      </c>
      <c r="D20" s="1">
        <v>110481.033</v>
      </c>
      <c r="E20" s="10">
        <f t="shared" si="0"/>
        <v>96133.796814285015</v>
      </c>
      <c r="F20" s="3"/>
      <c r="G20" s="1"/>
    </row>
    <row r="21" spans="3:7">
      <c r="C21" s="3">
        <f>C10^12</f>
        <v>1.1638676514181621</v>
      </c>
      <c r="D21" s="1">
        <v>110481.033</v>
      </c>
      <c r="E21" s="10">
        <f t="shared" si="0"/>
        <v>94925.770009485073</v>
      </c>
      <c r="F21" s="3"/>
      <c r="G21" s="1"/>
    </row>
    <row r="22" spans="3:7">
      <c r="C22" s="3">
        <f>C10^13</f>
        <v>1.1786790489976837</v>
      </c>
      <c r="D22" s="1">
        <v>110481.033</v>
      </c>
      <c r="E22" s="10">
        <f t="shared" si="0"/>
        <v>93732.923389068499</v>
      </c>
      <c r="F22" s="3"/>
      <c r="G22" s="1"/>
    </row>
    <row r="23" spans="3:7">
      <c r="C23" s="3">
        <f>C10^14</f>
        <v>1.1936789366499305</v>
      </c>
      <c r="D23" s="1">
        <v>110481.033</v>
      </c>
      <c r="E23" s="10">
        <f t="shared" si="0"/>
        <v>92555.066197336026</v>
      </c>
      <c r="F23" s="3"/>
      <c r="G23" s="1"/>
    </row>
    <row r="24" spans="3:7">
      <c r="C24" s="3">
        <f>C10^15</f>
        <v>1.2088697131024591</v>
      </c>
      <c r="D24" s="1">
        <v>110481.033</v>
      </c>
      <c r="E24" s="10">
        <f t="shared" si="0"/>
        <v>91392.010075643324</v>
      </c>
      <c r="F24" s="3"/>
      <c r="G24" s="1"/>
    </row>
    <row r="25" spans="3:7">
      <c r="C25" s="2"/>
      <c r="D25" s="9">
        <f>SUM(D10:D24)</f>
        <v>1657215.4950000006</v>
      </c>
      <c r="E25" s="10">
        <f>SUM(E10:E24)</f>
        <v>1499999.9938936392</v>
      </c>
      <c r="F25" s="2"/>
      <c r="G25" s="11"/>
    </row>
    <row r="28" spans="3:7">
      <c r="C28" s="2"/>
      <c r="D28" s="2">
        <f>1500000*C24</f>
        <v>1813304.5696536885</v>
      </c>
      <c r="E28" s="2"/>
      <c r="F28" s="2"/>
      <c r="G28" s="2"/>
    </row>
    <row r="29" spans="3:7">
      <c r="C29" s="2"/>
      <c r="D29" s="2">
        <f>C10+C11+C12+C13+C14+C15+C16+C17+C18+C19+C20+C21+C22+C23+1</f>
        <v>16.412813249781017</v>
      </c>
      <c r="E29" s="2"/>
      <c r="F29" s="2"/>
      <c r="G29" s="2"/>
    </row>
    <row r="30" spans="3:7">
      <c r="C30" s="8" t="s">
        <v>3</v>
      </c>
      <c r="D30" s="7">
        <f>D28/D29</f>
        <v>110481.03344975803</v>
      </c>
      <c r="E30" s="6">
        <f>D30*15</f>
        <v>1657215.5017463705</v>
      </c>
      <c r="F30" s="8" t="s">
        <v>4</v>
      </c>
      <c r="G30" s="2"/>
    </row>
    <row r="31" spans="3:7">
      <c r="C31" s="2"/>
      <c r="D31" s="2"/>
      <c r="E31" s="2">
        <f>G7^16</f>
        <v>1.2242538076090683</v>
      </c>
      <c r="F31" s="2"/>
      <c r="G31" s="2"/>
    </row>
    <row r="32" spans="3:7">
      <c r="C32" s="2"/>
      <c r="D32" s="2"/>
      <c r="E32" s="2">
        <f>E30/E31</f>
        <v>1353653.5409947906</v>
      </c>
      <c r="F32" s="2"/>
      <c r="G32" s="2"/>
    </row>
    <row r="33" spans="3:7">
      <c r="C33" s="2"/>
      <c r="D33" s="2"/>
      <c r="E33" s="2">
        <f>1500000-E32</f>
        <v>146346.45900520938</v>
      </c>
      <c r="F33" s="8" t="s">
        <v>5</v>
      </c>
      <c r="G33" s="2"/>
    </row>
    <row r="34" spans="3:7">
      <c r="C34" s="2"/>
      <c r="D34" s="2"/>
      <c r="E34" s="2">
        <f>E30+E33</f>
        <v>1803561.9607515798</v>
      </c>
      <c r="F34" s="8" t="s">
        <v>6</v>
      </c>
      <c r="G3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2011-05-30T06:18:57Z</dcterms:created>
  <dcterms:modified xsi:type="dcterms:W3CDTF">2011-05-30T07:07:22Z</dcterms:modified>
</cp:coreProperties>
</file>