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8535" windowHeight="2835"/>
  </bookViews>
  <sheets>
    <sheet name="ورقة1" sheetId="1" r:id="rId1"/>
    <sheet name="ورقة2" sheetId="2" r:id="rId2"/>
    <sheet name="ورقة3" sheetId="3" r:id="rId3"/>
  </sheets>
  <calcPr calcId="124519"/>
</workbook>
</file>

<file path=xl/calcChain.xml><?xml version="1.0" encoding="utf-8"?>
<calcChain xmlns="http://schemas.openxmlformats.org/spreadsheetml/2006/main">
  <c r="D21" i="1"/>
  <c r="C13"/>
  <c r="C8"/>
  <c r="C9"/>
  <c r="C10"/>
  <c r="C7"/>
  <c r="A10"/>
  <c r="A9"/>
  <c r="A8"/>
  <c r="A7"/>
  <c r="E21"/>
  <c r="E22" s="1"/>
  <c r="E52"/>
  <c r="E53" s="1"/>
  <c r="D22"/>
  <c r="D53"/>
  <c r="D52"/>
  <c r="C22"/>
  <c r="C53"/>
  <c r="A37"/>
  <c r="A40" s="1"/>
  <c r="B39"/>
  <c r="B38"/>
  <c r="B40"/>
  <c r="B37"/>
  <c r="A39" l="1"/>
  <c r="B42"/>
  <c r="A38"/>
  <c r="C38" s="1"/>
  <c r="C40"/>
  <c r="B43"/>
  <c r="C39"/>
  <c r="C37"/>
  <c r="C43" l="1"/>
</calcChain>
</file>

<file path=xl/sharedStrings.xml><?xml version="1.0" encoding="utf-8"?>
<sst xmlns="http://schemas.openxmlformats.org/spreadsheetml/2006/main" count="28" uniqueCount="15">
  <si>
    <t>مثال</t>
  </si>
  <si>
    <t>مؤشر مقام</t>
  </si>
  <si>
    <t>الاموال المخصومة</t>
  </si>
  <si>
    <t>Sum</t>
  </si>
  <si>
    <t>MAQAM</t>
  </si>
  <si>
    <t>العائد حسب المشروع</t>
  </si>
  <si>
    <t>نصيب صاحب المال</t>
  </si>
  <si>
    <t>المطلوب عائد المشروع</t>
  </si>
  <si>
    <t>عائد المشروع = س</t>
  </si>
  <si>
    <t>التدفقات النقدية المستقبلية= (القيمة الحالية ×عمر المشروع × س)+تكلفة الاستثمار )</t>
  </si>
  <si>
    <t>عائد المرابحة</t>
  </si>
  <si>
    <t>س</t>
  </si>
  <si>
    <t>نصيب العمل</t>
  </si>
  <si>
    <t xml:space="preserve"> قدمت مضاربة لمؤسسة تمويل بمبلغ 5000000 وحدة نقدية لمدة اربعة سنوات وتعمل المؤسسة بمنتج مرابحة بعائد 15% سنويا .</t>
  </si>
  <si>
    <t xml:space="preserve"> قدمت مضاربة لمؤسسة تمويل بمبلغ 5000000 وحدة نقدية لمدة اربعة سنوات وتعمل المؤسسة بمنتج مرابحة بعائد 15% سنويا , وتحمل المضاربة مصروفات 5% من العمليات المنفذه</t>
  </si>
</sst>
</file>

<file path=xl/styles.xml><?xml version="1.0" encoding="utf-8"?>
<styleSheet xmlns="http://schemas.openxmlformats.org/spreadsheetml/2006/main">
  <numFmts count="10">
    <numFmt numFmtId="43" formatCode="_-* #,##0.00_-;_-* #,##0.00\-;_-* &quot;-&quot;??_-;_-@_-"/>
    <numFmt numFmtId="164" formatCode="0.0000000"/>
    <numFmt numFmtId="165" formatCode="_-* #,##0_-;_-* #,##0\-;_-* &quot;-&quot;??_-;_-@_-"/>
    <numFmt numFmtId="166" formatCode="0.0000"/>
    <numFmt numFmtId="167" formatCode="0.00000"/>
    <numFmt numFmtId="168" formatCode="#,##0.0000_ ;\-#,##0.0000\ "/>
    <numFmt numFmtId="170" formatCode="0.000%"/>
    <numFmt numFmtId="171" formatCode="_-* #,##0.0000_-;_-* #,##0.0000\-;_-* &quot;-&quot;????_-;_-@_-"/>
    <numFmt numFmtId="178" formatCode="#,##0.00000000_-;#,##0.00000000\-"/>
    <numFmt numFmtId="179" formatCode="#,##0.00_ ;\-#,##0.00\ "/>
  </numFmts>
  <fonts count="5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2" fillId="0" borderId="0" xfId="1" applyFont="1"/>
    <xf numFmtId="164" fontId="2" fillId="0" borderId="1" xfId="1" applyNumberFormat="1" applyFont="1" applyBorder="1"/>
    <xf numFmtId="43" fontId="2" fillId="0" borderId="1" xfId="2" applyNumberFormat="1" applyFont="1" applyBorder="1"/>
    <xf numFmtId="43" fontId="3" fillId="0" borderId="1" xfId="2" applyFont="1" applyFill="1" applyBorder="1"/>
    <xf numFmtId="165" fontId="2" fillId="3" borderId="1" xfId="2" applyNumberFormat="1" applyFont="1" applyFill="1" applyBorder="1"/>
    <xf numFmtId="165" fontId="3" fillId="3" borderId="1" xfId="2" applyNumberFormat="1" applyFont="1" applyFill="1" applyBorder="1"/>
    <xf numFmtId="165" fontId="2" fillId="2" borderId="1" xfId="2" applyNumberFormat="1" applyFont="1" applyFill="1" applyBorder="1"/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 vertical="center"/>
    </xf>
    <xf numFmtId="10" fontId="3" fillId="0" borderId="1" xfId="3" applyNumberFormat="1" applyFont="1" applyFill="1" applyBorder="1"/>
    <xf numFmtId="43" fontId="2" fillId="0" borderId="0" xfId="1" applyNumberFormat="1" applyFont="1"/>
    <xf numFmtId="167" fontId="2" fillId="0" borderId="1" xfId="1" applyNumberFormat="1" applyFont="1" applyBorder="1"/>
    <xf numFmtId="168" fontId="2" fillId="0" borderId="0" xfId="1" applyNumberFormat="1" applyFont="1"/>
    <xf numFmtId="43" fontId="1" fillId="0" borderId="0" xfId="1" applyNumberFormat="1"/>
    <xf numFmtId="170" fontId="3" fillId="0" borderId="1" xfId="2" applyNumberFormat="1" applyFont="1" applyFill="1" applyBorder="1"/>
    <xf numFmtId="43" fontId="3" fillId="0" borderId="1" xfId="3" applyNumberFormat="1" applyFont="1" applyBorder="1"/>
    <xf numFmtId="0" fontId="3" fillId="2" borderId="1" xfId="1" applyFont="1" applyFill="1" applyBorder="1"/>
    <xf numFmtId="165" fontId="1" fillId="0" borderId="0" xfId="1" applyNumberFormat="1"/>
    <xf numFmtId="10" fontId="2" fillId="3" borderId="1" xfId="2" applyNumberFormat="1" applyFont="1" applyFill="1" applyBorder="1"/>
    <xf numFmtId="166" fontId="3" fillId="0" borderId="1" xfId="3" applyNumberFormat="1" applyFont="1" applyBorder="1"/>
    <xf numFmtId="0" fontId="2" fillId="4" borderId="2" xfId="1" applyFont="1" applyFill="1" applyBorder="1"/>
    <xf numFmtId="0" fontId="4" fillId="0" borderId="0" xfId="1" applyFont="1"/>
    <xf numFmtId="171" fontId="4" fillId="0" borderId="0" xfId="1" applyNumberFormat="1" applyFont="1"/>
    <xf numFmtId="43" fontId="4" fillId="0" borderId="0" xfId="1" applyNumberFormat="1" applyFont="1"/>
    <xf numFmtId="0" fontId="4" fillId="0" borderId="0" xfId="1" applyFont="1" applyFill="1"/>
    <xf numFmtId="43" fontId="0" fillId="0" borderId="0" xfId="0" applyNumberFormat="1"/>
    <xf numFmtId="167" fontId="0" fillId="0" borderId="0" xfId="0" applyNumberFormat="1"/>
    <xf numFmtId="0" fontId="3" fillId="0" borderId="0" xfId="1" applyFont="1" applyBorder="1" applyAlignment="1">
      <alignment horizontal="left" vertical="center"/>
    </xf>
    <xf numFmtId="166" fontId="3" fillId="0" borderId="0" xfId="3" applyNumberFormat="1" applyFont="1" applyBorder="1"/>
    <xf numFmtId="167" fontId="2" fillId="0" borderId="0" xfId="1" applyNumberFormat="1" applyFont="1" applyBorder="1"/>
    <xf numFmtId="10" fontId="3" fillId="0" borderId="0" xfId="3" applyNumberFormat="1" applyFont="1" applyBorder="1"/>
    <xf numFmtId="166" fontId="3" fillId="0" borderId="0" xfId="3" applyNumberFormat="1" applyFont="1" applyFill="1" applyBorder="1"/>
    <xf numFmtId="10" fontId="4" fillId="0" borderId="0" xfId="1" applyNumberFormat="1" applyFont="1"/>
    <xf numFmtId="178" fontId="1" fillId="0" borderId="0" xfId="1" applyNumberFormat="1"/>
    <xf numFmtId="9" fontId="3" fillId="0" borderId="0" xfId="3" applyNumberFormat="1" applyFont="1" applyBorder="1"/>
    <xf numFmtId="179" fontId="4" fillId="0" borderId="0" xfId="1" applyNumberFormat="1" applyFont="1"/>
    <xf numFmtId="9" fontId="4" fillId="0" borderId="0" xfId="1" applyNumberFormat="1" applyFont="1"/>
    <xf numFmtId="2" fontId="3" fillId="0" borderId="0" xfId="3" applyNumberFormat="1" applyFont="1" applyBorder="1"/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8"/>
  <sheetViews>
    <sheetView rightToLeft="1" tabSelected="1" workbookViewId="0">
      <selection activeCell="D38" sqref="D38"/>
    </sheetView>
  </sheetViews>
  <sheetFormatPr defaultRowHeight="14.25"/>
  <cols>
    <col min="1" max="1" width="19" customWidth="1"/>
    <col min="2" max="2" width="17.75" customWidth="1"/>
    <col min="3" max="3" width="18.5" customWidth="1"/>
    <col min="4" max="4" width="27.625" customWidth="1"/>
    <col min="7" max="7" width="19.875" customWidth="1"/>
    <col min="8" max="8" width="12.5" customWidth="1"/>
  </cols>
  <sheetData>
    <row r="1" spans="1:8" ht="18">
      <c r="A1" s="23" t="s">
        <v>0</v>
      </c>
      <c r="B1" s="23"/>
      <c r="C1" s="23"/>
      <c r="D1" s="23"/>
      <c r="E1" s="23"/>
      <c r="F1" s="23"/>
      <c r="G1" s="1"/>
      <c r="H1" s="1"/>
    </row>
    <row r="2" spans="1:8" ht="18">
      <c r="A2" s="23" t="s">
        <v>13</v>
      </c>
      <c r="B2" s="23"/>
      <c r="C2" s="23"/>
      <c r="D2" s="23"/>
      <c r="E2" s="23"/>
      <c r="F2" s="23"/>
      <c r="G2" s="1"/>
      <c r="H2" s="1"/>
    </row>
    <row r="3" spans="1:8" ht="18">
      <c r="A3" s="23" t="s">
        <v>7</v>
      </c>
      <c r="B3" s="23"/>
      <c r="C3" s="23"/>
      <c r="D3" s="23"/>
      <c r="E3" s="23"/>
      <c r="F3" s="23"/>
      <c r="G3" s="1"/>
      <c r="H3" s="1"/>
    </row>
    <row r="4" spans="1:8" ht="18">
      <c r="A4" s="23"/>
      <c r="B4" s="23"/>
      <c r="C4" s="23"/>
      <c r="D4" s="23"/>
      <c r="E4" s="23"/>
      <c r="F4" s="23"/>
      <c r="G4" s="1"/>
      <c r="H4" s="1"/>
    </row>
    <row r="5" spans="1:8" ht="18">
      <c r="A5" s="23"/>
      <c r="B5" s="23"/>
      <c r="C5" s="25"/>
      <c r="D5" s="23"/>
      <c r="E5" s="23"/>
      <c r="F5" s="23"/>
      <c r="G5" s="1"/>
      <c r="H5" s="1"/>
    </row>
    <row r="6" spans="1:8" ht="20.25">
      <c r="A6" s="18" t="s">
        <v>1</v>
      </c>
      <c r="B6" s="8">
        <v>-5000000</v>
      </c>
      <c r="C6" s="8" t="s">
        <v>2</v>
      </c>
      <c r="D6" s="22"/>
      <c r="E6" s="1"/>
      <c r="F6" s="1"/>
      <c r="G6" s="1"/>
      <c r="H6" s="1"/>
    </row>
    <row r="7" spans="1:8" ht="20.25">
      <c r="A7" s="3">
        <f>(8416824/5000000)^(1/5)</f>
        <v>1.1097768171783462</v>
      </c>
      <c r="B7" s="6">
        <v>190975</v>
      </c>
      <c r="C7" s="4">
        <f>B7/A7</f>
        <v>172084.14975324669</v>
      </c>
      <c r="D7" s="2"/>
      <c r="E7" s="1"/>
      <c r="F7" s="1"/>
      <c r="G7" s="1"/>
      <c r="H7" s="1"/>
    </row>
    <row r="8" spans="1:8" ht="20.25">
      <c r="A8" s="3">
        <f>A7^2</f>
        <v>1.2316045839465004</v>
      </c>
      <c r="B8" s="6">
        <v>708337</v>
      </c>
      <c r="C8" s="4">
        <f t="shared" ref="C8:C10" si="0">B8/A8</f>
        <v>575133.45535807894</v>
      </c>
      <c r="D8" s="2"/>
      <c r="E8" s="1"/>
      <c r="F8" s="1"/>
      <c r="G8" s="1"/>
      <c r="H8" s="1"/>
    </row>
    <row r="9" spans="1:8" ht="20.25">
      <c r="A9" s="3">
        <f>A7^3</f>
        <v>1.3668062151944085</v>
      </c>
      <c r="B9" s="6">
        <v>822605</v>
      </c>
      <c r="C9" s="4">
        <f t="shared" si="0"/>
        <v>601844.64399951266</v>
      </c>
      <c r="D9" s="12"/>
      <c r="E9" s="1"/>
      <c r="F9" s="1"/>
      <c r="G9" s="1"/>
      <c r="H9" s="1"/>
    </row>
    <row r="10" spans="1:8" ht="20.25">
      <c r="A10" s="3">
        <f>A7^4</f>
        <v>1.5168498511980324</v>
      </c>
      <c r="B10" s="6">
        <v>6694907</v>
      </c>
      <c r="C10" s="4">
        <f t="shared" si="0"/>
        <v>4413691.3055120483</v>
      </c>
      <c r="D10" s="12"/>
      <c r="E10" s="1"/>
      <c r="F10" s="1"/>
      <c r="G10" s="1"/>
      <c r="H10" s="1"/>
    </row>
    <row r="11" spans="1:8" ht="20.25">
      <c r="A11" s="3"/>
      <c r="B11" s="6"/>
      <c r="C11" s="4"/>
      <c r="D11" s="12"/>
      <c r="E11" s="1"/>
      <c r="F11" s="1"/>
      <c r="G11" s="1"/>
      <c r="H11" s="1"/>
    </row>
    <row r="12" spans="1:8" ht="20.25">
      <c r="A12" s="3"/>
      <c r="B12" s="20">
        <v>0.15449573029710506</v>
      </c>
      <c r="C12" s="4"/>
      <c r="D12" s="12"/>
      <c r="E12" s="1"/>
      <c r="F12" s="1"/>
      <c r="G12" s="1"/>
      <c r="H12" s="1"/>
    </row>
    <row r="13" spans="1:8" ht="20.25">
      <c r="A13" s="9" t="s">
        <v>3</v>
      </c>
      <c r="B13" s="7">
        <v>8416824</v>
      </c>
      <c r="C13" s="5">
        <f>C7+C8+C9+C10</f>
        <v>5762753.5546228867</v>
      </c>
      <c r="D13" s="12"/>
      <c r="E13" s="1"/>
      <c r="F13" s="1"/>
      <c r="G13" s="15"/>
      <c r="H13" s="1"/>
    </row>
    <row r="14" spans="1:8" ht="20.25">
      <c r="A14" s="9" t="s">
        <v>4</v>
      </c>
      <c r="B14" s="11">
        <v>0.1097768171783462</v>
      </c>
      <c r="C14" s="16"/>
      <c r="D14" s="14"/>
      <c r="E14" s="1"/>
      <c r="F14" s="1"/>
      <c r="G14" s="1"/>
      <c r="H14" s="1"/>
    </row>
    <row r="15" spans="1:8" ht="20.25">
      <c r="A15" s="10" t="s">
        <v>10</v>
      </c>
      <c r="B15" s="21">
        <v>0.15</v>
      </c>
      <c r="C15" s="17"/>
      <c r="D15" s="14"/>
      <c r="E15" s="1"/>
      <c r="F15" s="1"/>
      <c r="G15" s="1"/>
      <c r="H15" s="1"/>
    </row>
    <row r="16" spans="1:8" ht="20.25">
      <c r="A16" s="10" t="s">
        <v>5</v>
      </c>
      <c r="B16" s="21">
        <v>0.1482</v>
      </c>
      <c r="C16" s="13"/>
      <c r="D16" s="14"/>
      <c r="E16" s="1"/>
      <c r="F16" s="1"/>
      <c r="G16" s="1"/>
      <c r="H16" s="1"/>
    </row>
    <row r="17" spans="1:8" ht="20.25">
      <c r="A17" s="29"/>
      <c r="B17" s="30"/>
      <c r="C17" s="31"/>
      <c r="D17" s="14"/>
      <c r="E17" s="1"/>
      <c r="F17" s="1"/>
      <c r="G17" s="1"/>
      <c r="H17" s="1"/>
    </row>
    <row r="18" spans="1:8" ht="20.25">
      <c r="A18" s="29"/>
      <c r="B18" s="30" t="s">
        <v>9</v>
      </c>
      <c r="C18" s="31"/>
      <c r="D18" s="14"/>
      <c r="E18" s="1"/>
      <c r="F18" s="1"/>
      <c r="G18" s="1"/>
      <c r="H18" s="1"/>
    </row>
    <row r="19" spans="1:8" ht="20.25">
      <c r="A19" s="29"/>
      <c r="B19" s="30" t="s">
        <v>8</v>
      </c>
      <c r="C19" s="31"/>
      <c r="D19" s="14"/>
      <c r="E19" s="1"/>
      <c r="F19" s="1"/>
      <c r="G19" s="1"/>
      <c r="H19" s="1"/>
    </row>
    <row r="20" spans="1:8" ht="20.25">
      <c r="A20" s="23"/>
      <c r="B20" s="30" t="s">
        <v>11</v>
      </c>
      <c r="C20" s="34">
        <v>0.1482</v>
      </c>
      <c r="D20" s="24">
        <v>3416824</v>
      </c>
      <c r="E20" s="1"/>
      <c r="F20" s="1"/>
      <c r="G20" s="1"/>
      <c r="H20" s="1"/>
    </row>
    <row r="21" spans="1:8" ht="20.25">
      <c r="B21" s="33" t="s">
        <v>6</v>
      </c>
      <c r="C21" s="34">
        <v>0.10977000000000001</v>
      </c>
      <c r="D21" s="37">
        <f>C13*4*C21</f>
        <v>2530309.8307638173</v>
      </c>
      <c r="E21" s="38">
        <f>D21/D20</f>
        <v>0.74054438588695737</v>
      </c>
    </row>
    <row r="22" spans="1:8" ht="20.25">
      <c r="B22" s="33" t="s">
        <v>12</v>
      </c>
      <c r="C22" s="34">
        <f>C20-C21</f>
        <v>3.8429999999999992E-2</v>
      </c>
      <c r="D22" s="37">
        <f>C13*4*C22</f>
        <v>885850.47641662997</v>
      </c>
      <c r="E22" s="38">
        <f>1-E21</f>
        <v>0.25945561411304263</v>
      </c>
    </row>
    <row r="27" spans="1:8" ht="18">
      <c r="A27" s="23" t="s">
        <v>0</v>
      </c>
      <c r="B27" s="23"/>
      <c r="C27" s="23"/>
      <c r="D27" s="23"/>
      <c r="E27" s="23"/>
      <c r="F27" s="23"/>
      <c r="G27" s="1"/>
      <c r="H27" s="1"/>
    </row>
    <row r="28" spans="1:8" ht="18">
      <c r="A28" s="23" t="s">
        <v>14</v>
      </c>
      <c r="B28" s="23"/>
      <c r="C28" s="23"/>
      <c r="D28" s="23"/>
      <c r="E28" s="23"/>
      <c r="F28" s="23"/>
      <c r="G28" s="1"/>
      <c r="H28" s="1"/>
    </row>
    <row r="29" spans="1:8" ht="18">
      <c r="A29" s="23" t="s">
        <v>7</v>
      </c>
      <c r="B29" s="23"/>
      <c r="C29" s="23"/>
      <c r="D29" s="23"/>
      <c r="E29" s="23"/>
      <c r="F29" s="23"/>
      <c r="G29" s="1"/>
      <c r="H29" s="1"/>
    </row>
    <row r="36" spans="1:8" ht="20.25">
      <c r="A36" s="18" t="s">
        <v>1</v>
      </c>
      <c r="B36" s="8">
        <v>-5000000</v>
      </c>
      <c r="C36" s="8" t="s">
        <v>2</v>
      </c>
    </row>
    <row r="37" spans="1:8" ht="20.25">
      <c r="A37" s="3">
        <f>(7604324/5000000)^(1/5)</f>
        <v>1.0874720952241426</v>
      </c>
      <c r="B37" s="6">
        <f>190975-250000</f>
        <v>-59025</v>
      </c>
      <c r="C37" s="4">
        <f>B37/A37</f>
        <v>-54277.254799659167</v>
      </c>
    </row>
    <row r="38" spans="1:8" ht="20.25">
      <c r="A38" s="3">
        <f>A37^2</f>
        <v>1.1825955578911866</v>
      </c>
      <c r="B38" s="6">
        <f>708337-125000</f>
        <v>583337</v>
      </c>
      <c r="C38" s="4">
        <f t="shared" ref="C38:C40" si="1">B38/A38</f>
        <v>493268.38419739285</v>
      </c>
    </row>
    <row r="39" spans="1:8" ht="20.25">
      <c r="A39" s="3">
        <f>A37^3</f>
        <v>1.2860396691426925</v>
      </c>
      <c r="B39" s="6">
        <f>822605-187500</f>
        <v>635105</v>
      </c>
      <c r="C39" s="4">
        <f t="shared" si="1"/>
        <v>493845.5750928566</v>
      </c>
    </row>
    <row r="40" spans="1:8" ht="20.25">
      <c r="A40" s="3">
        <f>A37^4</f>
        <v>1.398532253543967</v>
      </c>
      <c r="B40" s="6">
        <f>6694907-250000</f>
        <v>6444907</v>
      </c>
      <c r="C40" s="4">
        <f t="shared" si="1"/>
        <v>4608336.3352316031</v>
      </c>
    </row>
    <row r="41" spans="1:8" ht="20.25">
      <c r="A41" s="3"/>
      <c r="B41" s="6"/>
      <c r="C41" s="4"/>
    </row>
    <row r="42" spans="1:8" ht="20.25">
      <c r="A42" s="3"/>
      <c r="B42" s="20">
        <f>IRR(B36:B40)</f>
        <v>0.11762041857571393</v>
      </c>
      <c r="C42" s="4"/>
      <c r="D42" s="27"/>
    </row>
    <row r="43" spans="1:8" ht="20.25">
      <c r="A43" s="9" t="s">
        <v>3</v>
      </c>
      <c r="B43" s="7">
        <f>B37+B38+B39+B40</f>
        <v>7604324</v>
      </c>
      <c r="C43" s="5">
        <f>C37+C38+C39+C40</f>
        <v>5541173.039722193</v>
      </c>
    </row>
    <row r="44" spans="1:8" ht="20.25">
      <c r="A44" s="9" t="s">
        <v>4</v>
      </c>
      <c r="B44" s="11">
        <v>0.1097768171783462</v>
      </c>
      <c r="C44" s="16"/>
      <c r="D44" s="27"/>
    </row>
    <row r="45" spans="1:8" ht="20.25">
      <c r="A45" s="10" t="s">
        <v>10</v>
      </c>
      <c r="B45" s="21">
        <v>0.15</v>
      </c>
      <c r="C45" s="17"/>
      <c r="D45" s="28"/>
      <c r="G45" s="27"/>
      <c r="H45" s="27"/>
    </row>
    <row r="46" spans="1:8" ht="20.25">
      <c r="A46" s="10" t="s">
        <v>5</v>
      </c>
      <c r="B46" s="21">
        <v>0.11749999999999999</v>
      </c>
      <c r="C46" s="13"/>
      <c r="D46" s="27"/>
      <c r="G46" s="27"/>
      <c r="H46" s="27"/>
    </row>
    <row r="49" spans="1:8" ht="20.25">
      <c r="B49" s="30" t="s">
        <v>9</v>
      </c>
    </row>
    <row r="50" spans="1:8" ht="20.25">
      <c r="B50" s="30" t="s">
        <v>8</v>
      </c>
    </row>
    <row r="51" spans="1:8" ht="20.25">
      <c r="B51" s="30" t="s">
        <v>11</v>
      </c>
      <c r="C51" s="32">
        <v>0.11749999999999999</v>
      </c>
      <c r="D51" s="39">
        <v>2604324</v>
      </c>
      <c r="E51" s="32"/>
    </row>
    <row r="52" spans="1:8" ht="20.25">
      <c r="B52" s="33" t="s">
        <v>6</v>
      </c>
      <c r="C52" s="32">
        <v>8.7400000000000005E-2</v>
      </c>
      <c r="D52" s="39">
        <f>C43*C52*4</f>
        <v>1937194.0946868788</v>
      </c>
      <c r="E52" s="36">
        <f>D52/D51</f>
        <v>0.74383759266776284</v>
      </c>
    </row>
    <row r="53" spans="1:8" ht="20.25">
      <c r="B53" s="33" t="s">
        <v>12</v>
      </c>
      <c r="C53" s="32">
        <f>C51-C52</f>
        <v>3.0099999999999988E-2</v>
      </c>
      <c r="D53" s="39">
        <f>C43*4*C53</f>
        <v>667157.23398255173</v>
      </c>
      <c r="E53" s="36">
        <f>1-E52</f>
        <v>0.25616240733223716</v>
      </c>
    </row>
    <row r="54" spans="1:8" ht="18">
      <c r="A54" s="23"/>
      <c r="B54" s="23"/>
      <c r="C54" s="19"/>
      <c r="D54" s="1"/>
      <c r="E54" s="1"/>
      <c r="F54" s="1"/>
      <c r="G54" s="1"/>
      <c r="H54" s="1"/>
    </row>
    <row r="55" spans="1:8" ht="18">
      <c r="A55" s="23"/>
      <c r="B55" s="23"/>
      <c r="C55" s="15"/>
      <c r="D55" s="35"/>
      <c r="E55" s="1"/>
      <c r="F55" s="1"/>
      <c r="G55" s="1"/>
      <c r="H55" s="1"/>
    </row>
    <row r="56" spans="1:8" ht="18">
      <c r="A56" s="23"/>
      <c r="B56" s="23"/>
      <c r="C56" s="15"/>
      <c r="D56" s="1"/>
      <c r="E56" s="1"/>
      <c r="F56" s="1"/>
      <c r="G56" s="1"/>
      <c r="H56" s="1"/>
    </row>
    <row r="57" spans="1:8" ht="18">
      <c r="A57" s="23"/>
    </row>
    <row r="58" spans="1:8" ht="18">
      <c r="A58" s="26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2016-11-17T10:44:35Z</dcterms:created>
  <dcterms:modified xsi:type="dcterms:W3CDTF">2016-11-19T11:50:23Z</dcterms:modified>
</cp:coreProperties>
</file>