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56" windowWidth="9132" windowHeight="6732"/>
  </bookViews>
  <sheets>
    <sheet name="Performance" sheetId="1" r:id="rId1"/>
    <sheet name="Parameters" sheetId="4" r:id="rId2"/>
    <sheet name="Machine_and_Model" sheetId="5" r:id="rId3"/>
    <sheet name="Prediction_40" sheetId="6" r:id="rId4"/>
  </sheets>
  <calcPr calcId="152511"/>
</workbook>
</file>

<file path=xl/calcChain.xml><?xml version="1.0" encoding="utf-8"?>
<calcChain xmlns="http://schemas.openxmlformats.org/spreadsheetml/2006/main">
  <c r="G19" i="5" l="1"/>
  <c r="F19" i="5"/>
  <c r="E19" i="5"/>
  <c r="I12" i="5" l="1"/>
  <c r="I13" i="5"/>
  <c r="I14" i="5"/>
  <c r="I15" i="5"/>
  <c r="I16" i="5"/>
  <c r="I17" i="5"/>
  <c r="I18" i="5"/>
  <c r="I11" i="5"/>
  <c r="B26" i="6" l="1"/>
  <c r="B8" i="6" l="1"/>
  <c r="F18" i="5"/>
  <c r="F17" i="5"/>
  <c r="F16" i="5"/>
  <c r="F15" i="5"/>
  <c r="F14" i="5"/>
  <c r="F13" i="5"/>
  <c r="F12" i="5"/>
  <c r="F11" i="5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8" i="1"/>
  <c r="L7" i="1"/>
  <c r="L6" i="1"/>
  <c r="B25" i="6" l="1"/>
  <c r="B6" i="6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6" i="1"/>
  <c r="B7" i="6" s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6" i="1"/>
  <c r="B22" i="6" l="1"/>
  <c r="B3" i="6"/>
  <c r="B24" i="6"/>
  <c r="B5" i="6"/>
  <c r="B21" i="6"/>
  <c r="B2" i="6"/>
  <c r="B23" i="6"/>
  <c r="B4" i="6"/>
</calcChain>
</file>

<file path=xl/sharedStrings.xml><?xml version="1.0" encoding="utf-8"?>
<sst xmlns="http://schemas.openxmlformats.org/spreadsheetml/2006/main" count="181" uniqueCount="70">
  <si>
    <t>DBT3
Query</t>
    <phoneticPr fontId="1"/>
  </si>
  <si>
    <t>-</t>
    <phoneticPr fontId="1"/>
  </si>
  <si>
    <t>OSS 9.5.3</t>
    <phoneticPr fontId="1"/>
  </si>
  <si>
    <t>shared_buffers</t>
    <phoneticPr fontId="1"/>
  </si>
  <si>
    <t>48GB</t>
  </si>
  <si>
    <t>48GB</t>
    <phoneticPr fontId="1"/>
  </si>
  <si>
    <t>work_mem</t>
  </si>
  <si>
    <t>8GB</t>
  </si>
  <si>
    <t>max_worker_processes</t>
  </si>
  <si>
    <t>common</t>
    <phoneticPr fontId="1"/>
  </si>
  <si>
    <t>IMCS</t>
    <phoneticPr fontId="1"/>
  </si>
  <si>
    <t>CPU</t>
    <phoneticPr fontId="1"/>
  </si>
  <si>
    <t>Physical Memory</t>
    <phoneticPr fontId="1"/>
  </si>
  <si>
    <t>cache</t>
    <phoneticPr fontId="1"/>
  </si>
  <si>
    <t>45GB</t>
    <phoneticPr fontId="1"/>
  </si>
  <si>
    <t>Intel(R) Xeon(R) CPU E5-2699 v3 @ 2.30GHz 2CPU</t>
    <phoneticPr fontId="1"/>
  </si>
  <si>
    <t>core</t>
    <phoneticPr fontId="1"/>
  </si>
  <si>
    <t>32 (16 * 2)</t>
    <phoneticPr fontId="1"/>
  </si>
  <si>
    <t>378GB</t>
    <phoneticPr fontId="1"/>
  </si>
  <si>
    <t>Seq Scan
(msec)</t>
    <phoneticPr fontId="1"/>
  </si>
  <si>
    <t>?</t>
    <phoneticPr fontId="1"/>
  </si>
  <si>
    <t>supplier</t>
  </si>
  <si>
    <t>DBT3 scale</t>
    <phoneticPr fontId="1"/>
  </si>
  <si>
    <t>Quantity</t>
    <phoneticPr fontId="1"/>
  </si>
  <si>
    <t>port</t>
  </si>
  <si>
    <t>partsupp</t>
  </si>
  <si>
    <t>customer</t>
  </si>
  <si>
    <t>orders</t>
  </si>
  <si>
    <t>lineitem</t>
  </si>
  <si>
    <t>nation</t>
  </si>
  <si>
    <t>region</t>
    <phoneticPr fontId="1"/>
  </si>
  <si>
    <t>Machine</t>
    <phoneticPr fontId="1"/>
  </si>
  <si>
    <t>Model</t>
    <phoneticPr fontId="1"/>
  </si>
  <si>
    <t>vci.max_parallel_degree</t>
    <phoneticPr fontId="1"/>
  </si>
  <si>
    <t>vci.max_local_ros</t>
    <phoneticPr fontId="1"/>
  </si>
  <si>
    <t>1GB</t>
  </si>
  <si>
    <t>1GB</t>
    <phoneticPr fontId="1"/>
  </si>
  <si>
    <t>vci.shared_work_mem</t>
    <phoneticPr fontId="1"/>
  </si>
  <si>
    <t>vci.maintenance_work_mem</t>
    <phoneticPr fontId="1"/>
  </si>
  <si>
    <t>256MB</t>
  </si>
  <si>
    <t>256MB</t>
    <phoneticPr fontId="1"/>
  </si>
  <si>
    <t>DBT3 Query Performace</t>
    <phoneticPr fontId="1"/>
  </si>
  <si>
    <t>Scale factor</t>
    <phoneticPr fontId="1"/>
  </si>
  <si>
    <t>Table name</t>
    <phoneticPr fontId="1"/>
  </si>
  <si>
    <t>Row num</t>
    <phoneticPr fontId="1"/>
  </si>
  <si>
    <t>Size (bytes)</t>
    <phoneticPr fontId="1"/>
  </si>
  <si>
    <t>FEP (table)</t>
    <phoneticPr fontId="1"/>
  </si>
  <si>
    <t>Oracle (table)</t>
    <phoneticPr fontId="1"/>
  </si>
  <si>
    <t>FEP (VCI)</t>
    <phoneticPr fontId="1"/>
  </si>
  <si>
    <t>12,12</t>
    <phoneticPr fontId="1"/>
  </si>
  <si>
    <t>8,9</t>
    <phoneticPr fontId="1"/>
  </si>
  <si>
    <t>1MB</t>
    <phoneticPr fontId="1"/>
  </si>
  <si>
    <t>Response
(msec)</t>
  </si>
  <si>
    <t>Ratio
against OSS</t>
  </si>
  <si>
    <t>Parallel degree 1</t>
  </si>
  <si>
    <t>Parallel degree 2</t>
  </si>
  <si>
    <t>Parallel degree 8</t>
  </si>
  <si>
    <t>Parallel degree 16</t>
  </si>
  <si>
    <t>Parallel degree 24</t>
  </si>
  <si>
    <t>Parallel degree 32</t>
  </si>
  <si>
    <t>Allocated
workers</t>
    <phoneticPr fontId="1"/>
  </si>
  <si>
    <t>Parallel
degree</t>
    <phoneticPr fontId="1"/>
  </si>
  <si>
    <t>Ratio
 against OSS</t>
    <phoneticPr fontId="1"/>
  </si>
  <si>
    <t>y = -0.0523x2 + 3.1581x - 0.4953</t>
    <phoneticPr fontId="1"/>
  </si>
  <si>
    <t>y = -0.0426x2 + 2.9494x - 0.0133</t>
    <phoneticPr fontId="1"/>
  </si>
  <si>
    <t>Prediction with approximate function</t>
    <phoneticPr fontId="1"/>
  </si>
  <si>
    <t>sum</t>
    <phoneticPr fontId="1"/>
  </si>
  <si>
    <t>variable</t>
    <phoneticPr fontId="1"/>
  </si>
  <si>
    <t>PostgreSQL/FEP (postgresql.conf)</t>
    <phoneticPr fontId="1"/>
  </si>
  <si>
    <t>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</si>
</sst>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_ "/>
    <numFmt numFmtId="165" formatCode="0_ "/>
    <numFmt numFmtId="166" formatCode="#,##0_ "/>
    <numFmt numFmtId="167" formatCode="#,##0_);[Red]\(#,##0\)"/>
    <numFmt numFmtId="168" formatCode="0.0_ "/>
    <numFmt numFmtId="169" formatCode="#,##0.000_ "/>
  </numFmts>
  <fonts count="11"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</font>
    <font>
      <sz val="9"/>
      <color rgb="FFFF0000"/>
      <name val="Calibri"/>
      <family val="2"/>
    </font>
    <font>
      <b/>
      <sz val="9"/>
      <name val="Calibri"/>
      <family val="2"/>
    </font>
    <font>
      <sz val="9"/>
      <color theme="0" tint="-0.499984740745262"/>
      <name val="Calibri"/>
      <family val="2"/>
    </font>
    <font>
      <b/>
      <sz val="1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0" fontId="3" fillId="2" borderId="0" xfId="0" applyFont="1" applyFill="1"/>
    <xf numFmtId="0" fontId="3" fillId="2" borderId="6" xfId="0" applyFont="1" applyFill="1" applyBorder="1"/>
    <xf numFmtId="0" fontId="3" fillId="2" borderId="1" xfId="0" applyFont="1" applyFill="1" applyBorder="1"/>
    <xf numFmtId="164" fontId="5" fillId="2" borderId="17" xfId="1" applyNumberFormat="1" applyFont="1" applyFill="1" applyBorder="1" applyAlignment="1"/>
    <xf numFmtId="164" fontId="4" fillId="0" borderId="19" xfId="1" applyNumberFormat="1" applyFont="1" applyFill="1" applyBorder="1" applyAlignment="1"/>
    <xf numFmtId="164" fontId="5" fillId="0" borderId="19" xfId="1" applyNumberFormat="1" applyFont="1" applyFill="1" applyBorder="1" applyAlignment="1"/>
    <xf numFmtId="164" fontId="5" fillId="0" borderId="20" xfId="1" applyNumberFormat="1" applyFont="1" applyFill="1" applyBorder="1" applyAlignment="1"/>
    <xf numFmtId="164" fontId="5" fillId="2" borderId="28" xfId="1" applyNumberFormat="1" applyFont="1" applyFill="1" applyBorder="1" applyAlignment="1"/>
    <xf numFmtId="164" fontId="5" fillId="2" borderId="20" xfId="1" applyNumberFormat="1" applyFont="1" applyFill="1" applyBorder="1" applyAlignment="1"/>
    <xf numFmtId="164" fontId="5" fillId="2" borderId="30" xfId="1" applyNumberFormat="1" applyFont="1" applyFill="1" applyBorder="1" applyAlignment="1"/>
    <xf numFmtId="164" fontId="5" fillId="0" borderId="31" xfId="1" applyNumberFormat="1" applyFont="1" applyFill="1" applyBorder="1" applyAlignment="1"/>
    <xf numFmtId="164" fontId="5" fillId="0" borderId="32" xfId="1" applyNumberFormat="1" applyFont="1" applyFill="1" applyBorder="1" applyAlignment="1"/>
    <xf numFmtId="164" fontId="6" fillId="3" borderId="19" xfId="1" applyNumberFormat="1" applyFont="1" applyFill="1" applyBorder="1" applyAlignment="1"/>
    <xf numFmtId="164" fontId="6" fillId="3" borderId="20" xfId="1" applyNumberFormat="1" applyFont="1" applyFill="1" applyBorder="1" applyAlignment="1"/>
    <xf numFmtId="164" fontId="6" fillId="3" borderId="31" xfId="1" applyNumberFormat="1" applyFont="1" applyFill="1" applyBorder="1" applyAlignment="1"/>
    <xf numFmtId="0" fontId="3" fillId="2" borderId="4" xfId="0" applyFont="1" applyFill="1" applyBorder="1"/>
    <xf numFmtId="0" fontId="7" fillId="2" borderId="4" xfId="0" applyFont="1" applyFill="1" applyBorder="1"/>
    <xf numFmtId="0" fontId="3" fillId="2" borderId="33" xfId="0" applyFont="1" applyFill="1" applyBorder="1"/>
    <xf numFmtId="0" fontId="8" fillId="0" borderId="0" xfId="0" applyFont="1"/>
    <xf numFmtId="0" fontId="8" fillId="0" borderId="0" xfId="0" applyFont="1" applyFill="1" applyBorder="1"/>
    <xf numFmtId="165" fontId="6" fillId="3" borderId="25" xfId="1" applyNumberFormat="1" applyFont="1" applyFill="1" applyBorder="1" applyAlignment="1"/>
    <xf numFmtId="165" fontId="3" fillId="2" borderId="25" xfId="1" applyNumberFormat="1" applyFont="1" applyFill="1" applyBorder="1" applyAlignment="1"/>
    <xf numFmtId="165" fontId="3" fillId="2" borderId="24" xfId="1" applyNumberFormat="1" applyFont="1" applyFill="1" applyBorder="1" applyAlignment="1"/>
    <xf numFmtId="165" fontId="3" fillId="2" borderId="25" xfId="1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 vertical="center"/>
    </xf>
    <xf numFmtId="165" fontId="3" fillId="2" borderId="26" xfId="1" applyNumberFormat="1" applyFont="1" applyFill="1" applyBorder="1" applyAlignment="1">
      <alignment horizontal="right"/>
    </xf>
    <xf numFmtId="0" fontId="8" fillId="0" borderId="0" xfId="0" applyFont="1" applyAlignment="1">
      <alignment horizontal="center" wrapText="1"/>
    </xf>
    <xf numFmtId="0" fontId="9" fillId="0" borderId="0" xfId="0" applyFont="1"/>
    <xf numFmtId="0" fontId="8" fillId="0" borderId="39" xfId="0" applyFont="1" applyBorder="1"/>
    <xf numFmtId="0" fontId="8" fillId="0" borderId="39" xfId="0" applyFont="1" applyFill="1" applyBorder="1"/>
    <xf numFmtId="0" fontId="3" fillId="0" borderId="40" xfId="0" applyFont="1" applyFill="1" applyBorder="1"/>
    <xf numFmtId="0" fontId="8" fillId="0" borderId="38" xfId="0" applyFont="1" applyFill="1" applyBorder="1"/>
    <xf numFmtId="0" fontId="8" fillId="0" borderId="40" xfId="0" applyFont="1" applyFill="1" applyBorder="1"/>
    <xf numFmtId="0" fontId="8" fillId="0" borderId="40" xfId="0" applyFont="1" applyBorder="1"/>
    <xf numFmtId="168" fontId="8" fillId="0" borderId="0" xfId="0" applyNumberFormat="1" applyFont="1"/>
    <xf numFmtId="0" fontId="9" fillId="0" borderId="0" xfId="0" applyFont="1" applyBorder="1"/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/>
    </xf>
    <xf numFmtId="169" fontId="3" fillId="2" borderId="5" xfId="0" applyNumberFormat="1" applyFont="1" applyFill="1" applyBorder="1"/>
    <xf numFmtId="169" fontId="3" fillId="2" borderId="9" xfId="0" applyNumberFormat="1" applyFont="1" applyFill="1" applyBorder="1"/>
    <xf numFmtId="169" fontId="3" fillId="2" borderId="16" xfId="0" applyNumberFormat="1" applyFont="1" applyFill="1" applyBorder="1"/>
    <xf numFmtId="169" fontId="6" fillId="3" borderId="18" xfId="0" applyNumberFormat="1" applyFont="1" applyFill="1" applyBorder="1"/>
    <xf numFmtId="169" fontId="3" fillId="2" borderId="22" xfId="0" applyNumberFormat="1" applyFont="1" applyFill="1" applyBorder="1"/>
    <xf numFmtId="169" fontId="6" fillId="3" borderId="23" xfId="0" applyNumberFormat="1" applyFont="1" applyFill="1" applyBorder="1"/>
    <xf numFmtId="169" fontId="3" fillId="0" borderId="18" xfId="0" applyNumberFormat="1" applyFont="1" applyFill="1" applyBorder="1"/>
    <xf numFmtId="169" fontId="3" fillId="0" borderId="23" xfId="0" applyNumberFormat="1" applyFont="1" applyFill="1" applyBorder="1"/>
    <xf numFmtId="168" fontId="10" fillId="0" borderId="0" xfId="0" applyNumberFormat="1" applyFont="1"/>
    <xf numFmtId="168" fontId="10" fillId="0" borderId="0" xfId="0" applyNumberFormat="1" applyFont="1" applyBorder="1"/>
    <xf numFmtId="0" fontId="8" fillId="0" borderId="1" xfId="0" applyFont="1" applyBorder="1"/>
    <xf numFmtId="0" fontId="8" fillId="0" borderId="41" xfId="0" applyFont="1" applyBorder="1"/>
    <xf numFmtId="0" fontId="8" fillId="7" borderId="41" xfId="0" applyFont="1" applyFill="1" applyBorder="1"/>
    <xf numFmtId="0" fontId="8" fillId="7" borderId="42" xfId="0" applyFont="1" applyFill="1" applyBorder="1"/>
    <xf numFmtId="0" fontId="8" fillId="7" borderId="43" xfId="0" applyFont="1" applyFill="1" applyBorder="1"/>
    <xf numFmtId="0" fontId="8" fillId="7" borderId="39" xfId="0" applyFont="1" applyFill="1" applyBorder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8" fillId="0" borderId="39" xfId="0" applyFont="1" applyBorder="1" applyAlignment="1">
      <alignment horizontal="left"/>
    </xf>
    <xf numFmtId="166" fontId="8" fillId="0" borderId="39" xfId="0" applyNumberFormat="1" applyFont="1" applyBorder="1"/>
    <xf numFmtId="167" fontId="8" fillId="0" borderId="39" xfId="0" applyNumberFormat="1" applyFont="1" applyBorder="1"/>
    <xf numFmtId="0" fontId="8" fillId="7" borderId="39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0" fontId="8" fillId="5" borderId="39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40" xfId="0" applyFont="1" applyFill="1" applyBorder="1" applyAlignment="1">
      <alignment horizontal="center"/>
    </xf>
    <xf numFmtId="0" fontId="8" fillId="8" borderId="38" xfId="0" applyFont="1" applyFill="1" applyBorder="1" applyAlignment="1">
      <alignment horizontal="center"/>
    </xf>
    <xf numFmtId="0" fontId="8" fillId="8" borderId="39" xfId="0" applyFont="1" applyFill="1" applyBorder="1" applyAlignment="1">
      <alignment horizontal="center"/>
    </xf>
    <xf numFmtId="0" fontId="8" fillId="8" borderId="40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5" borderId="38" xfId="0" applyFont="1" applyFill="1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3" fillId="5" borderId="40" xfId="0" applyFont="1" applyFill="1" applyBorder="1" applyAlignment="1">
      <alignment horizont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 wrapText="1"/>
    </xf>
    <xf numFmtId="0" fontId="8" fillId="8" borderId="38" xfId="0" applyFont="1" applyFill="1" applyBorder="1" applyAlignment="1">
      <alignment horizontal="center"/>
    </xf>
    <xf numFmtId="0" fontId="8" fillId="8" borderId="39" xfId="0" applyFont="1" applyFill="1" applyBorder="1" applyAlignment="1">
      <alignment horizontal="center"/>
    </xf>
    <xf numFmtId="0" fontId="8" fillId="8" borderId="40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13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7" borderId="39" xfId="0" applyFont="1" applyFill="1" applyBorder="1" applyAlignment="1">
      <alignment horizontal="center" vertical="center"/>
    </xf>
    <xf numFmtId="0" fontId="8" fillId="7" borderId="41" xfId="0" applyFont="1" applyFill="1" applyBorder="1" applyAlignment="1">
      <alignment horizontal="left" vertical="center"/>
    </xf>
    <xf numFmtId="0" fontId="8" fillId="7" borderId="42" xfId="0" applyFont="1" applyFill="1" applyBorder="1" applyAlignment="1">
      <alignment horizontal="left" vertical="center"/>
    </xf>
    <xf numFmtId="0" fontId="8" fillId="7" borderId="43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8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80" b="0" i="0" u="sng" strike="noStrike" baseline="0">
                <a:effectLst/>
              </a:rPr>
              <a:t>Scenario 1 - Prediction based on 32 parallel degree </a:t>
            </a:r>
            <a:endParaRPr lang="ja-JP" u="sng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8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Prediction_40!$A$2:$A$8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3">
                  <c:v>16</c:v>
                </c:pt>
                <c:pt idx="4">
                  <c:v>24</c:v>
                </c:pt>
                <c:pt idx="5">
                  <c:v>32</c:v>
                </c:pt>
                <c:pt idx="6">
                  <c:v>40</c:v>
                </c:pt>
              </c:numCache>
            </c:numRef>
          </c:xVal>
          <c:yVal>
            <c:numRef>
              <c:f>Prediction_40!$B$2:$B$8</c:f>
              <c:numCache>
                <c:formatCode>0.0_ </c:formatCode>
                <c:ptCount val="7"/>
                <c:pt idx="0">
                  <c:v>2.9959544981032744</c:v>
                </c:pt>
                <c:pt idx="1">
                  <c:v>5.6718736698657004</c:v>
                </c:pt>
                <c:pt idx="2">
                  <c:v>20.679501685933882</c:v>
                </c:pt>
                <c:pt idx="3">
                  <c:v>36.428820155559627</c:v>
                </c:pt>
                <c:pt idx="4">
                  <c:v>46.152607497137858</c:v>
                </c:pt>
                <c:pt idx="5">
                  <c:v>46.599016511188474</c:v>
                </c:pt>
                <c:pt idx="6">
                  <c:v>42.148700000000005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878592"/>
        <c:axId val="194879376"/>
      </c:scatterChart>
      <c:valAx>
        <c:axId val="194878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Parallel degree</a:t>
                </a:r>
                <a:endParaRPr 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ja-JP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879376"/>
        <c:crosses val="autoZero"/>
        <c:crossBetween val="midCat"/>
      </c:valAx>
      <c:valAx>
        <c:axId val="19487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 ratio against OSS </a:t>
                </a:r>
                <a:endParaRPr 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ja-JP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878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 b="0" i="0" u="sng" strike="noStrike" baseline="0">
                <a:effectLst/>
              </a:rPr>
              <a:t>Scenario 2 - Prediction based on 24 parallel degree </a:t>
            </a:r>
            <a:endParaRPr lang="ja-JP" altLang="ja-JP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Prediction_40!$A$21:$A$26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3">
                  <c:v>16</c:v>
                </c:pt>
                <c:pt idx="4">
                  <c:v>24</c:v>
                </c:pt>
                <c:pt idx="5">
                  <c:v>40</c:v>
                </c:pt>
              </c:numCache>
            </c:numRef>
          </c:xVal>
          <c:yVal>
            <c:numRef>
              <c:f>Prediction_40!$B$21:$B$26</c:f>
              <c:numCache>
                <c:formatCode>0.0_ </c:formatCode>
                <c:ptCount val="6"/>
                <c:pt idx="0">
                  <c:v>2.9959544981032744</c:v>
                </c:pt>
                <c:pt idx="1">
                  <c:v>5.6718736698657004</c:v>
                </c:pt>
                <c:pt idx="2">
                  <c:v>20.679501685933882</c:v>
                </c:pt>
                <c:pt idx="3">
                  <c:v>36.428820155559627</c:v>
                </c:pt>
                <c:pt idx="4">
                  <c:v>46.152607497137858</c:v>
                </c:pt>
                <c:pt idx="5">
                  <c:v>49.802700000000002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880160"/>
        <c:axId val="194880552"/>
      </c:scatterChart>
      <c:valAx>
        <c:axId val="194880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900"/>
                  <a:t>Parallel degree</a:t>
                </a:r>
                <a:endParaRPr lang="ja-JP" altLang="en-US" sz="9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ja-JP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880552"/>
        <c:crosses val="autoZero"/>
        <c:crossBetween val="midCat"/>
      </c:valAx>
      <c:valAx>
        <c:axId val="19488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900" b="0" i="0" baseline="0">
                    <a:effectLst/>
                  </a:rPr>
                  <a:t>Response ratio against OSS </a:t>
                </a:r>
                <a:endParaRPr lang="ja-JP" altLang="ja-JP" sz="9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ja-JP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880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98424</xdr:colOff>
      <xdr:row>0</xdr:row>
      <xdr:rowOff>73025</xdr:rowOff>
    </xdr:from>
    <xdr:to>
      <xdr:col>14</xdr:col>
      <xdr:colOff>311149</xdr:colOff>
      <xdr:row>17</xdr:row>
      <xdr:rowOff>9525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44450</xdr:colOff>
      <xdr:row>19</xdr:row>
      <xdr:rowOff>63500</xdr:rowOff>
    </xdr:from>
    <xdr:to>
      <xdr:col>14</xdr:col>
      <xdr:colOff>279399</xdr:colOff>
      <xdr:row>36</xdr:row>
      <xdr:rowOff>63500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3" sqref="A3"/>
      <selection pane="bottomRight" activeCell="R15" sqref="R15"/>
    </sheetView>
  </sheetViews>
  <sheetFormatPr defaultColWidth="2.21875" defaultRowHeight="12"/>
  <cols>
    <col min="1" max="1" width="6.6640625" style="1" customWidth="1"/>
    <col min="2" max="3" width="11.33203125" style="1" customWidth="1"/>
    <col min="4" max="4" width="9.109375" style="1" customWidth="1"/>
    <col min="5" max="5" width="11.33203125" style="1" customWidth="1"/>
    <col min="6" max="6" width="9.109375" style="1" customWidth="1"/>
    <col min="7" max="7" width="11.33203125" style="1" customWidth="1"/>
    <col min="8" max="8" width="9.109375" style="1" customWidth="1"/>
    <col min="9" max="9" width="11.33203125" style="1" customWidth="1"/>
    <col min="10" max="10" width="9.109375" style="1" customWidth="1"/>
    <col min="11" max="11" width="11.33203125" style="1" customWidth="1"/>
    <col min="12" max="12" width="9.109375" style="1" customWidth="1"/>
    <col min="13" max="13" width="11.33203125" style="1" customWidth="1"/>
    <col min="14" max="15" width="9.109375" style="1" customWidth="1"/>
    <col min="16" max="18" width="8.77734375" style="1" customWidth="1"/>
    <col min="19" max="19" width="2.21875" style="1"/>
    <col min="20" max="20" width="2.77734375" style="1" customWidth="1"/>
    <col min="21" max="16384" width="2.21875" style="1"/>
  </cols>
  <sheetData>
    <row r="1" spans="1:15" ht="13.8">
      <c r="A1" s="17" t="s">
        <v>41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3.95" customHeight="1">
      <c r="A2" s="73" t="s">
        <v>0</v>
      </c>
      <c r="B2" s="42" t="s">
        <v>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3"/>
    </row>
    <row r="3" spans="1:15" ht="13.05" customHeight="1">
      <c r="A3" s="74"/>
      <c r="B3" s="76" t="s">
        <v>19</v>
      </c>
      <c r="C3" s="79" t="s">
        <v>69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  <row r="4" spans="1:15" ht="13.05" customHeight="1">
      <c r="A4" s="74"/>
      <c r="B4" s="77"/>
      <c r="C4" s="84" t="s">
        <v>54</v>
      </c>
      <c r="D4" s="85"/>
      <c r="E4" s="85" t="s">
        <v>55</v>
      </c>
      <c r="F4" s="85"/>
      <c r="G4" s="85" t="s">
        <v>56</v>
      </c>
      <c r="H4" s="85"/>
      <c r="I4" s="85" t="s">
        <v>57</v>
      </c>
      <c r="J4" s="85"/>
      <c r="K4" s="85" t="s">
        <v>58</v>
      </c>
      <c r="L4" s="85"/>
      <c r="M4" s="85" t="s">
        <v>59</v>
      </c>
      <c r="N4" s="85"/>
      <c r="O4" s="86"/>
    </row>
    <row r="5" spans="1:15" s="25" customFormat="1" ht="24.6" thickBot="1">
      <c r="A5" s="75"/>
      <c r="B5" s="78"/>
      <c r="C5" s="37" t="s">
        <v>52</v>
      </c>
      <c r="D5" s="38" t="s">
        <v>53</v>
      </c>
      <c r="E5" s="39" t="s">
        <v>52</v>
      </c>
      <c r="F5" s="38" t="s">
        <v>53</v>
      </c>
      <c r="G5" s="39" t="s">
        <v>52</v>
      </c>
      <c r="H5" s="38" t="s">
        <v>53</v>
      </c>
      <c r="I5" s="39" t="s">
        <v>52</v>
      </c>
      <c r="J5" s="38" t="s">
        <v>53</v>
      </c>
      <c r="K5" s="39" t="s">
        <v>52</v>
      </c>
      <c r="L5" s="38" t="s">
        <v>53</v>
      </c>
      <c r="M5" s="39" t="s">
        <v>52</v>
      </c>
      <c r="N5" s="40" t="s">
        <v>53</v>
      </c>
      <c r="O5" s="41" t="s">
        <v>60</v>
      </c>
    </row>
    <row r="6" spans="1:15">
      <c r="A6" s="18">
        <v>1</v>
      </c>
      <c r="B6" s="43">
        <v>48483.760332999998</v>
      </c>
      <c r="C6" s="45">
        <v>16183.076333000001</v>
      </c>
      <c r="D6" s="4">
        <f>B6/C6</f>
        <v>2.9959544981032744</v>
      </c>
      <c r="E6" s="47">
        <v>8548.1029999999992</v>
      </c>
      <c r="F6" s="4">
        <f>B6/E6</f>
        <v>5.6718736698657004</v>
      </c>
      <c r="G6" s="47">
        <v>2344.5323330000001</v>
      </c>
      <c r="H6" s="4">
        <f>B6/G6</f>
        <v>20.679501685933882</v>
      </c>
      <c r="I6" s="47">
        <v>1330.9176669999999</v>
      </c>
      <c r="J6" s="8">
        <f>B6/I6</f>
        <v>36.428820155559627</v>
      </c>
      <c r="K6" s="47">
        <v>1050.509667</v>
      </c>
      <c r="L6" s="8">
        <f>B6/K6</f>
        <v>46.152607497137858</v>
      </c>
      <c r="M6" s="47">
        <v>1040.4459999999999</v>
      </c>
      <c r="N6" s="10">
        <f>B6/M6</f>
        <v>46.599016511188474</v>
      </c>
      <c r="O6" s="23">
        <v>32</v>
      </c>
    </row>
    <row r="7" spans="1:15">
      <c r="A7" s="2">
        <v>2</v>
      </c>
      <c r="B7" s="44">
        <v>3640.128667</v>
      </c>
      <c r="C7" s="49">
        <v>3528.9283329999998</v>
      </c>
      <c r="D7" s="6">
        <f>B7/C7</f>
        <v>1.0315110774452785</v>
      </c>
      <c r="E7" s="50">
        <v>3508.5946669999998</v>
      </c>
      <c r="F7" s="6">
        <f>B7/E7</f>
        <v>1.0374890839449595</v>
      </c>
      <c r="G7" s="50">
        <v>3537.1116670000001</v>
      </c>
      <c r="H7" s="6">
        <f>B7/G7</f>
        <v>1.0291246106141099</v>
      </c>
      <c r="I7" s="50">
        <v>3596.1966670000002</v>
      </c>
      <c r="J7" s="9">
        <f>B7/I7</f>
        <v>1.0122162395630738</v>
      </c>
      <c r="K7" s="50">
        <v>3580.6729999999998</v>
      </c>
      <c r="L7" s="9">
        <f>B7/K7</f>
        <v>1.0166046067317513</v>
      </c>
      <c r="M7" s="50">
        <v>3551.295333</v>
      </c>
      <c r="N7" s="11">
        <f>B7/M7</f>
        <v>1.0250143470678224</v>
      </c>
      <c r="O7" s="24" t="s">
        <v>20</v>
      </c>
    </row>
    <row r="8" spans="1:15">
      <c r="A8" s="2">
        <v>3</v>
      </c>
      <c r="B8" s="44">
        <v>17930.43</v>
      </c>
      <c r="C8" s="49">
        <v>11179.800332999999</v>
      </c>
      <c r="D8" s="6">
        <f>B8/C8</f>
        <v>1.6038238131206883</v>
      </c>
      <c r="E8" s="50">
        <v>7427.9576669999997</v>
      </c>
      <c r="F8" s="6">
        <f>B8/E8</f>
        <v>2.4139111723346338</v>
      </c>
      <c r="G8" s="50">
        <v>4822.8986670000004</v>
      </c>
      <c r="H8" s="6">
        <f>B8/G8</f>
        <v>3.7177704194132093</v>
      </c>
      <c r="I8" s="50">
        <v>5213.8936670000003</v>
      </c>
      <c r="J8" s="9">
        <f>B8/I8</f>
        <v>3.4389711691832243</v>
      </c>
      <c r="K8" s="50">
        <v>6352.79</v>
      </c>
      <c r="L8" s="9">
        <f>B8/K8</f>
        <v>2.8224496638484822</v>
      </c>
      <c r="M8" s="50">
        <v>7029.9676669999999</v>
      </c>
      <c r="N8" s="11">
        <f>B8/M8</f>
        <v>2.5505707635283779</v>
      </c>
      <c r="O8" s="22">
        <v>24</v>
      </c>
    </row>
    <row r="9" spans="1:15">
      <c r="A9" s="2">
        <v>4</v>
      </c>
      <c r="B9" s="44">
        <v>3766.7566670000001</v>
      </c>
      <c r="C9" s="49">
        <v>4532.8329999999996</v>
      </c>
      <c r="D9" s="5">
        <f>B9/C9</f>
        <v>0.83099392079964129</v>
      </c>
      <c r="E9" s="50">
        <v>2704.9920000000002</v>
      </c>
      <c r="F9" s="6">
        <f>B9/E9</f>
        <v>1.3925204462711904</v>
      </c>
      <c r="G9" s="50">
        <v>960.19233299999996</v>
      </c>
      <c r="H9" s="6">
        <f>B9/G9</f>
        <v>3.9229189169124519</v>
      </c>
      <c r="I9" s="50">
        <v>741.30066699999998</v>
      </c>
      <c r="J9" s="9">
        <f>B9/I9</f>
        <v>5.0812805581894889</v>
      </c>
      <c r="K9" s="50">
        <v>864.272333</v>
      </c>
      <c r="L9" s="9">
        <f>B9/K9</f>
        <v>4.358298331644038</v>
      </c>
      <c r="M9" s="50">
        <v>932.522333</v>
      </c>
      <c r="N9" s="11">
        <f>B9/M9</f>
        <v>4.0393205971615052</v>
      </c>
      <c r="O9" s="22">
        <v>22</v>
      </c>
    </row>
    <row r="10" spans="1:15">
      <c r="A10" s="2">
        <v>5</v>
      </c>
      <c r="B10" s="44">
        <v>14478.066333000001</v>
      </c>
      <c r="C10" s="49">
        <v>11745.082667000001</v>
      </c>
      <c r="D10" s="6">
        <f>B10/C10</f>
        <v>1.2326917352126288</v>
      </c>
      <c r="E10" s="50">
        <v>7109.1733329999997</v>
      </c>
      <c r="F10" s="6">
        <f>B10/E10</f>
        <v>2.0365330334251959</v>
      </c>
      <c r="G10" s="50">
        <v>3948.8960000000002</v>
      </c>
      <c r="H10" s="6">
        <f>B10/G10</f>
        <v>3.6663579727093345</v>
      </c>
      <c r="I10" s="50">
        <v>4416.6953329999997</v>
      </c>
      <c r="J10" s="9">
        <f>B10/I10</f>
        <v>3.2780314786091229</v>
      </c>
      <c r="K10" s="50">
        <v>5924.9633329999997</v>
      </c>
      <c r="L10" s="9">
        <f>B10/K10</f>
        <v>2.443570621334004</v>
      </c>
      <c r="M10" s="50">
        <v>5953.8546669999996</v>
      </c>
      <c r="N10" s="11">
        <f>B10/M10</f>
        <v>2.4317130905540125</v>
      </c>
      <c r="O10" s="22">
        <v>22</v>
      </c>
    </row>
    <row r="11" spans="1:15">
      <c r="A11" s="2">
        <v>6</v>
      </c>
      <c r="B11" s="44">
        <v>7134.4160000000002</v>
      </c>
      <c r="C11" s="49">
        <v>7495.9823329999999</v>
      </c>
      <c r="D11" s="5">
        <f>B11/C11</f>
        <v>0.95176531681401444</v>
      </c>
      <c r="E11" s="50">
        <v>4047.0619999999999</v>
      </c>
      <c r="F11" s="6">
        <f>B11/E11</f>
        <v>1.7628630349621528</v>
      </c>
      <c r="G11" s="50">
        <v>1201.1616670000001</v>
      </c>
      <c r="H11" s="6">
        <f>B11/G11</f>
        <v>5.9395968053316173</v>
      </c>
      <c r="I11" s="50">
        <v>885.255</v>
      </c>
      <c r="J11" s="9">
        <f>B11/I11</f>
        <v>8.0591648733980605</v>
      </c>
      <c r="K11" s="50">
        <v>937.41266700000006</v>
      </c>
      <c r="L11" s="9">
        <f>B11/K11</f>
        <v>7.6107527145246054</v>
      </c>
      <c r="M11" s="50">
        <v>1009.648667</v>
      </c>
      <c r="N11" s="11">
        <f>B11/M11</f>
        <v>7.0662362395809506</v>
      </c>
      <c r="O11" s="22">
        <v>22</v>
      </c>
    </row>
    <row r="12" spans="1:15">
      <c r="A12" s="2">
        <v>7</v>
      </c>
      <c r="B12" s="44">
        <v>15419.928</v>
      </c>
      <c r="C12" s="49">
        <v>12030.468999999999</v>
      </c>
      <c r="D12" s="6">
        <f>B12/C12</f>
        <v>1.2817395564545324</v>
      </c>
      <c r="E12" s="50">
        <v>7661.3363330000002</v>
      </c>
      <c r="F12" s="6">
        <f>B12/E12</f>
        <v>2.0126943042013554</v>
      </c>
      <c r="G12" s="50">
        <v>4360.3036670000001</v>
      </c>
      <c r="H12" s="6">
        <f>B12/G12</f>
        <v>3.5364344269648775</v>
      </c>
      <c r="I12" s="50">
        <v>4648.5406670000002</v>
      </c>
      <c r="J12" s="9">
        <f>B12/I12</f>
        <v>3.3171545877754927</v>
      </c>
      <c r="K12" s="50">
        <v>5311.8046670000003</v>
      </c>
      <c r="L12" s="9">
        <f>B12/K12</f>
        <v>2.9029546390885761</v>
      </c>
      <c r="M12" s="50">
        <v>5197.1683329999996</v>
      </c>
      <c r="N12" s="11">
        <f>B12/M12</f>
        <v>2.966986445693792</v>
      </c>
      <c r="O12" s="22">
        <v>21</v>
      </c>
    </row>
    <row r="13" spans="1:15">
      <c r="A13" s="2">
        <v>8</v>
      </c>
      <c r="B13" s="44">
        <v>5038.9920000000002</v>
      </c>
      <c r="C13" s="49">
        <v>3823.4773329999998</v>
      </c>
      <c r="D13" s="6">
        <f>B13/C13</f>
        <v>1.3179081660845824</v>
      </c>
      <c r="E13" s="50">
        <v>3263.741</v>
      </c>
      <c r="F13" s="6">
        <f>B13/E13</f>
        <v>1.543931335237692</v>
      </c>
      <c r="G13" s="50">
        <v>3137.2809999999999</v>
      </c>
      <c r="H13" s="6">
        <f>B13/G13</f>
        <v>1.6061653387120887</v>
      </c>
      <c r="I13" s="50">
        <v>3899.056333</v>
      </c>
      <c r="J13" s="9">
        <f>B13/I13</f>
        <v>1.2923619382854401</v>
      </c>
      <c r="K13" s="50">
        <v>4684.6966670000002</v>
      </c>
      <c r="L13" s="9">
        <f>B13/K13</f>
        <v>1.0756282334127909</v>
      </c>
      <c r="M13" s="50">
        <v>4590.3513329999996</v>
      </c>
      <c r="N13" s="11">
        <f>B13/M13</f>
        <v>1.0977355837176832</v>
      </c>
      <c r="O13" s="22">
        <v>20</v>
      </c>
    </row>
    <row r="14" spans="1:15">
      <c r="A14" s="2">
        <v>9</v>
      </c>
      <c r="B14" s="44">
        <v>45371.498333000003</v>
      </c>
      <c r="C14" s="49">
        <v>33570.113333000001</v>
      </c>
      <c r="D14" s="6">
        <f>B14/C14</f>
        <v>1.3515443895865265</v>
      </c>
      <c r="E14" s="50">
        <v>18353.672666999999</v>
      </c>
      <c r="F14" s="6">
        <f>B14/E14</f>
        <v>2.4720664444767069</v>
      </c>
      <c r="G14" s="50">
        <v>7102.7303330000004</v>
      </c>
      <c r="H14" s="6">
        <f>B14/G14</f>
        <v>6.3878953875243516</v>
      </c>
      <c r="I14" s="50">
        <v>6654.1063329999997</v>
      </c>
      <c r="J14" s="9">
        <f>B14/I14</f>
        <v>6.8185712795100901</v>
      </c>
      <c r="K14" s="50">
        <v>7049.8523329999998</v>
      </c>
      <c r="L14" s="9">
        <f>B14/K14</f>
        <v>6.4358083247528928</v>
      </c>
      <c r="M14" s="50">
        <v>6830.4543329999997</v>
      </c>
      <c r="N14" s="11">
        <f>B14/M14</f>
        <v>6.6425300750195362</v>
      </c>
      <c r="O14" s="22">
        <v>20</v>
      </c>
    </row>
    <row r="15" spans="1:15">
      <c r="A15" s="2">
        <v>10</v>
      </c>
      <c r="B15" s="44">
        <v>15827.33</v>
      </c>
      <c r="C15" s="49">
        <v>11886.542332999999</v>
      </c>
      <c r="D15" s="6">
        <f>B15/C15</f>
        <v>1.3315335575812819</v>
      </c>
      <c r="E15" s="50">
        <v>7900.6126670000003</v>
      </c>
      <c r="F15" s="6">
        <f>B15/E15</f>
        <v>2.0033041318566389</v>
      </c>
      <c r="G15" s="50">
        <v>5007.71</v>
      </c>
      <c r="H15" s="6">
        <f>B15/G15</f>
        <v>3.1605923665707478</v>
      </c>
      <c r="I15" s="50">
        <v>6123.5559999999996</v>
      </c>
      <c r="J15" s="9">
        <f>B15/I15</f>
        <v>2.5846632250933936</v>
      </c>
      <c r="K15" s="50">
        <v>7279.0643330000003</v>
      </c>
      <c r="L15" s="9">
        <f>B15/K15</f>
        <v>2.1743632527392309</v>
      </c>
      <c r="M15" s="50">
        <v>7424.1890000000003</v>
      </c>
      <c r="N15" s="11">
        <f>B15/M15</f>
        <v>2.1318597896686087</v>
      </c>
      <c r="O15" s="22">
        <v>20</v>
      </c>
    </row>
    <row r="16" spans="1:15">
      <c r="A16" s="2">
        <v>11</v>
      </c>
      <c r="B16" s="44">
        <v>1114.4090000000001</v>
      </c>
      <c r="C16" s="46">
        <v>1114.0340000000001</v>
      </c>
      <c r="D16" s="13">
        <f>B16/C16</f>
        <v>1.0003366145018913</v>
      </c>
      <c r="E16" s="48">
        <v>986.61066700000003</v>
      </c>
      <c r="F16" s="13">
        <f>B16/E16</f>
        <v>1.1295326893115782</v>
      </c>
      <c r="G16" s="48">
        <v>1081.0346669999999</v>
      </c>
      <c r="H16" s="13">
        <f>B16/G16</f>
        <v>1.0308725834783985</v>
      </c>
      <c r="I16" s="48">
        <v>1058.7476670000001</v>
      </c>
      <c r="J16" s="14">
        <f>B16/I16</f>
        <v>1.0525728034496817</v>
      </c>
      <c r="K16" s="48">
        <v>1053.625</v>
      </c>
      <c r="L16" s="14">
        <f>B16/K16</f>
        <v>1.0576903547277259</v>
      </c>
      <c r="M16" s="48">
        <v>1041.4739999999999</v>
      </c>
      <c r="N16" s="15">
        <f>B16/M16</f>
        <v>1.0700305528510554</v>
      </c>
      <c r="O16" s="21" t="s">
        <v>1</v>
      </c>
    </row>
    <row r="17" spans="1:15">
      <c r="A17" s="2">
        <v>12</v>
      </c>
      <c r="B17" s="44">
        <v>13886.474333</v>
      </c>
      <c r="C17" s="49">
        <v>15092.519333</v>
      </c>
      <c r="D17" s="5">
        <f>B17/C17</f>
        <v>0.92008988205415343</v>
      </c>
      <c r="E17" s="50">
        <v>10455.621666999999</v>
      </c>
      <c r="F17" s="6">
        <f>B17/E17</f>
        <v>1.3281347370121901</v>
      </c>
      <c r="G17" s="50">
        <v>6407.6636669999998</v>
      </c>
      <c r="H17" s="6">
        <f>B17/G17</f>
        <v>2.1671665453535733</v>
      </c>
      <c r="I17" s="50">
        <v>5924.8109999999997</v>
      </c>
      <c r="J17" s="9">
        <f>B17/I17</f>
        <v>2.3437835119128696</v>
      </c>
      <c r="K17" s="50">
        <v>6087.0343329999996</v>
      </c>
      <c r="L17" s="9">
        <f>B17/K17</f>
        <v>2.2813201919556185</v>
      </c>
      <c r="M17" s="50">
        <v>6056.2306669999998</v>
      </c>
      <c r="N17" s="11">
        <f>B17/M17</f>
        <v>2.2929236180957373</v>
      </c>
      <c r="O17" s="22">
        <v>21</v>
      </c>
    </row>
    <row r="18" spans="1:15">
      <c r="A18" s="2">
        <v>13</v>
      </c>
      <c r="B18" s="44">
        <v>20006.674999999999</v>
      </c>
      <c r="C18" s="49">
        <v>13373.370666999999</v>
      </c>
      <c r="D18" s="6">
        <f>B18/C18</f>
        <v>1.4960084109063303</v>
      </c>
      <c r="E18" s="50">
        <v>15456.781000000001</v>
      </c>
      <c r="F18" s="6">
        <f>B18/E18</f>
        <v>1.2943623255061969</v>
      </c>
      <c r="G18" s="50">
        <v>15417.286667</v>
      </c>
      <c r="H18" s="6">
        <f>B18/G18</f>
        <v>1.2976780825398657</v>
      </c>
      <c r="I18" s="50">
        <v>14723.997667</v>
      </c>
      <c r="J18" s="9">
        <f>B18/I18</f>
        <v>1.3587800984809815</v>
      </c>
      <c r="K18" s="50">
        <v>14860.655333000001</v>
      </c>
      <c r="L18" s="9">
        <f>B18/K18</f>
        <v>1.346284840855746</v>
      </c>
      <c r="M18" s="50">
        <v>14373.488667</v>
      </c>
      <c r="N18" s="11">
        <f>B18/M18</f>
        <v>1.3919150363219193</v>
      </c>
      <c r="O18" s="22">
        <v>22</v>
      </c>
    </row>
    <row r="19" spans="1:15">
      <c r="A19" s="2">
        <v>14</v>
      </c>
      <c r="B19" s="44">
        <v>2819.7873330000002</v>
      </c>
      <c r="C19" s="49">
        <v>7344.753667</v>
      </c>
      <c r="D19" s="5">
        <f>B19/C19</f>
        <v>0.38391857111141969</v>
      </c>
      <c r="E19" s="50">
        <v>4258.2520000000004</v>
      </c>
      <c r="F19" s="5">
        <f>B19/E19</f>
        <v>0.66219362616397526</v>
      </c>
      <c r="G19" s="50">
        <v>1773.742</v>
      </c>
      <c r="H19" s="6">
        <f>B19/G19</f>
        <v>1.5897392816993678</v>
      </c>
      <c r="I19" s="50">
        <v>1547.5633330000001</v>
      </c>
      <c r="J19" s="9">
        <f>B19/I19</f>
        <v>1.822082025899227</v>
      </c>
      <c r="K19" s="50">
        <v>1695.7346669999999</v>
      </c>
      <c r="L19" s="9">
        <f>B19/K19</f>
        <v>1.6628706058056901</v>
      </c>
      <c r="M19" s="50">
        <v>1691.692333</v>
      </c>
      <c r="N19" s="11">
        <f>B19/M19</f>
        <v>1.6668440696893554</v>
      </c>
      <c r="O19" s="22">
        <v>23</v>
      </c>
    </row>
    <row r="20" spans="1:15">
      <c r="A20" s="2">
        <v>16</v>
      </c>
      <c r="B20" s="44">
        <v>8556.4826670000002</v>
      </c>
      <c r="C20" s="49">
        <v>7623.2286670000003</v>
      </c>
      <c r="D20" s="6">
        <f>B20/C20</f>
        <v>1.1224224066687045</v>
      </c>
      <c r="E20" s="50">
        <v>7713.8676670000004</v>
      </c>
      <c r="F20" s="6">
        <f>B20/E20</f>
        <v>1.1092337898930669</v>
      </c>
      <c r="G20" s="50">
        <v>7353.92</v>
      </c>
      <c r="H20" s="6">
        <f>B20/G20</f>
        <v>1.1635267540305034</v>
      </c>
      <c r="I20" s="50">
        <v>7342.375333</v>
      </c>
      <c r="J20" s="9">
        <f>B20/I20</f>
        <v>1.1653562068045262</v>
      </c>
      <c r="K20" s="50">
        <v>7295.9440000000004</v>
      </c>
      <c r="L20" s="9">
        <f>B20/K20</f>
        <v>1.172772524981003</v>
      </c>
      <c r="M20" s="50">
        <v>7256.0143330000001</v>
      </c>
      <c r="N20" s="11">
        <f>B20/M20</f>
        <v>1.1792262631132815</v>
      </c>
      <c r="O20" s="24" t="s">
        <v>49</v>
      </c>
    </row>
    <row r="21" spans="1:15">
      <c r="A21" s="2">
        <v>17</v>
      </c>
      <c r="B21" s="44">
        <v>1454.451667</v>
      </c>
      <c r="C21" s="49">
        <v>1304.1120000000001</v>
      </c>
      <c r="D21" s="6">
        <f>B21/C21</f>
        <v>1.1152812542174291</v>
      </c>
      <c r="E21" s="50">
        <v>1186.451667</v>
      </c>
      <c r="F21" s="6">
        <f>B21/E21</f>
        <v>1.2258836221096565</v>
      </c>
      <c r="G21" s="50">
        <v>1112.6653329999999</v>
      </c>
      <c r="H21" s="6">
        <f>B21/G21</f>
        <v>1.3071780200776688</v>
      </c>
      <c r="I21" s="50">
        <v>1131.461333</v>
      </c>
      <c r="J21" s="9">
        <f>B21/I21</f>
        <v>1.2854629889504143</v>
      </c>
      <c r="K21" s="50">
        <v>1117.586667</v>
      </c>
      <c r="L21" s="9">
        <f>B21/K21</f>
        <v>1.3014218135800291</v>
      </c>
      <c r="M21" s="50">
        <v>1119.854</v>
      </c>
      <c r="N21" s="11">
        <f>B21/M21</f>
        <v>1.2987868659664563</v>
      </c>
      <c r="O21" s="22">
        <v>24</v>
      </c>
    </row>
    <row r="22" spans="1:15">
      <c r="A22" s="2">
        <v>18</v>
      </c>
      <c r="B22" s="44">
        <v>42494.440999999999</v>
      </c>
      <c r="C22" s="49">
        <v>30463.194667</v>
      </c>
      <c r="D22" s="6">
        <f>B22/C22</f>
        <v>1.3949436841577598</v>
      </c>
      <c r="E22" s="50">
        <v>27142.773000000001</v>
      </c>
      <c r="F22" s="6">
        <f>B22/E22</f>
        <v>1.56558952174857</v>
      </c>
      <c r="G22" s="50">
        <v>26050.082999999999</v>
      </c>
      <c r="H22" s="6">
        <f>B22/G22</f>
        <v>1.6312593322639317</v>
      </c>
      <c r="I22" s="50">
        <v>28950.790333000001</v>
      </c>
      <c r="J22" s="9">
        <f>B22/I22</f>
        <v>1.4678162672319885</v>
      </c>
      <c r="K22" s="50">
        <v>33376.751333</v>
      </c>
      <c r="L22" s="9">
        <f>B22/K22</f>
        <v>1.2731748688191</v>
      </c>
      <c r="M22" s="50">
        <v>33509.253333000001</v>
      </c>
      <c r="N22" s="11">
        <f>B22/M22</f>
        <v>1.2681404917534036</v>
      </c>
      <c r="O22" s="22">
        <v>23</v>
      </c>
    </row>
    <row r="23" spans="1:15">
      <c r="A23" s="2">
        <v>19</v>
      </c>
      <c r="B23" s="44">
        <v>1320.6010000000001</v>
      </c>
      <c r="C23" s="49">
        <v>1165.576667</v>
      </c>
      <c r="D23" s="6">
        <f>B23/C23</f>
        <v>1.1330022617894426</v>
      </c>
      <c r="E23" s="50">
        <v>659.13066700000002</v>
      </c>
      <c r="F23" s="6">
        <f>B23/E23</f>
        <v>2.0035496239473258</v>
      </c>
      <c r="G23" s="50">
        <v>225.096</v>
      </c>
      <c r="H23" s="6">
        <f>B23/G23</f>
        <v>5.8668345950172371</v>
      </c>
      <c r="I23" s="50">
        <v>140.984667</v>
      </c>
      <c r="J23" s="9">
        <f>B23/I23</f>
        <v>9.3669831486001254</v>
      </c>
      <c r="K23" s="50">
        <v>119.60599999999999</v>
      </c>
      <c r="L23" s="9">
        <f>B23/K23</f>
        <v>11.041260471882683</v>
      </c>
      <c r="M23" s="50">
        <v>119.443333</v>
      </c>
      <c r="N23" s="11">
        <f>B23/M23</f>
        <v>11.056297298736633</v>
      </c>
      <c r="O23" s="22">
        <v>21</v>
      </c>
    </row>
    <row r="24" spans="1:15">
      <c r="A24" s="2">
        <v>20</v>
      </c>
      <c r="B24" s="44">
        <v>2131.8546670000001</v>
      </c>
      <c r="C24" s="49">
        <v>1943.5170000000001</v>
      </c>
      <c r="D24" s="6">
        <f>B24/C24</f>
        <v>1.0969055927990339</v>
      </c>
      <c r="E24" s="50">
        <v>1764.702667</v>
      </c>
      <c r="F24" s="6">
        <f>B24/E24</f>
        <v>1.2080531790798275</v>
      </c>
      <c r="G24" s="50">
        <v>1799.883</v>
      </c>
      <c r="H24" s="6">
        <f>B24/G24</f>
        <v>1.1844406925339035</v>
      </c>
      <c r="I24" s="50">
        <v>1828.0239999999999</v>
      </c>
      <c r="J24" s="9">
        <f>B24/I24</f>
        <v>1.1662071542824384</v>
      </c>
      <c r="K24" s="50">
        <v>1838.2043329999999</v>
      </c>
      <c r="L24" s="9">
        <f>B24/K24</f>
        <v>1.1597484723152376</v>
      </c>
      <c r="M24" s="50">
        <v>1847.0989999999999</v>
      </c>
      <c r="N24" s="11">
        <f>B24/M24</f>
        <v>1.1541637275533148</v>
      </c>
      <c r="O24" s="22">
        <v>21</v>
      </c>
    </row>
    <row r="25" spans="1:15">
      <c r="A25" s="2">
        <v>21</v>
      </c>
      <c r="B25" s="44">
        <v>49687.216332999997</v>
      </c>
      <c r="C25" s="49">
        <v>39873.313999999998</v>
      </c>
      <c r="D25" s="6">
        <f>B25/C25</f>
        <v>1.2461270797054893</v>
      </c>
      <c r="E25" s="50">
        <v>30867.974332999998</v>
      </c>
      <c r="F25" s="6">
        <f>B25/E25</f>
        <v>1.609668836606519</v>
      </c>
      <c r="G25" s="50">
        <v>25718.105333</v>
      </c>
      <c r="H25" s="6">
        <f>B25/G25</f>
        <v>1.9319936554285828</v>
      </c>
      <c r="I25" s="50">
        <v>27771.033332999999</v>
      </c>
      <c r="J25" s="9">
        <f>B25/I25</f>
        <v>1.7891741995051098</v>
      </c>
      <c r="K25" s="50">
        <v>29330.758000000002</v>
      </c>
      <c r="L25" s="9">
        <f>B25/K25</f>
        <v>1.6940311032193573</v>
      </c>
      <c r="M25" s="50">
        <v>29517.748333</v>
      </c>
      <c r="N25" s="11">
        <f>B25/M25</f>
        <v>1.68329968032999</v>
      </c>
      <c r="O25" s="22">
        <v>17</v>
      </c>
    </row>
    <row r="26" spans="1:15">
      <c r="A26" s="3">
        <v>22</v>
      </c>
      <c r="B26" s="44">
        <v>2033.6673330000001</v>
      </c>
      <c r="C26" s="49">
        <v>1468.1403330000001</v>
      </c>
      <c r="D26" s="7">
        <f>B26/C26</f>
        <v>1.3851995529912331</v>
      </c>
      <c r="E26" s="50">
        <v>1514.028333</v>
      </c>
      <c r="F26" s="7">
        <f>B26/E26</f>
        <v>1.3432161662195261</v>
      </c>
      <c r="G26" s="50">
        <v>874.89266699999996</v>
      </c>
      <c r="H26" s="7">
        <f>B26/G26</f>
        <v>2.3244763725971431</v>
      </c>
      <c r="I26" s="50">
        <v>535.36400000000003</v>
      </c>
      <c r="J26" s="9">
        <f>B26/I26</f>
        <v>3.7986628406093796</v>
      </c>
      <c r="K26" s="50">
        <v>528.64433299999996</v>
      </c>
      <c r="L26" s="9">
        <f>B26/K26</f>
        <v>3.8469481389484605</v>
      </c>
      <c r="M26" s="50">
        <v>312.09633300000002</v>
      </c>
      <c r="N26" s="12">
        <f>B26/M26</f>
        <v>6.5161526040743327</v>
      </c>
      <c r="O26" s="26" t="s">
        <v>50</v>
      </c>
    </row>
  </sheetData>
  <mergeCells count="10">
    <mergeCell ref="K4:L4"/>
    <mergeCell ref="M4:O4"/>
    <mergeCell ref="A2:A5"/>
    <mergeCell ref="B3:B5"/>
    <mergeCell ref="C3:O3"/>
    <mergeCell ref="C2:O2"/>
    <mergeCell ref="C4:D4"/>
    <mergeCell ref="E4:F4"/>
    <mergeCell ref="G4:H4"/>
    <mergeCell ref="I4:J4"/>
  </mergeCells>
  <phoneticPr fontId="1"/>
  <pageMargins left="0.7" right="0.7" top="0.75" bottom="0.75" header="0.3" footer="0.3"/>
  <pageSetup paperSize="9" scale="82" orientation="landscape" r:id="rId1"/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K16" sqref="K16"/>
    </sheetView>
  </sheetViews>
  <sheetFormatPr defaultColWidth="8.77734375" defaultRowHeight="12"/>
  <cols>
    <col min="1" max="1" width="6.6640625" style="19" customWidth="1"/>
    <col min="2" max="7" width="18.6640625" style="19" customWidth="1"/>
    <col min="8" max="8" width="23.44140625" style="19" customWidth="1"/>
    <col min="9" max="16384" width="8.77734375" style="19"/>
  </cols>
  <sheetData>
    <row r="1" spans="1:8" ht="12" customHeight="1">
      <c r="A1" s="90" t="s">
        <v>0</v>
      </c>
      <c r="B1" s="94" t="s">
        <v>68</v>
      </c>
      <c r="C1" s="95"/>
      <c r="D1" s="95"/>
      <c r="E1" s="95"/>
      <c r="F1" s="95"/>
      <c r="G1" s="95"/>
      <c r="H1" s="96"/>
    </row>
    <row r="2" spans="1:8" ht="12" customHeight="1">
      <c r="A2" s="90"/>
      <c r="B2" s="91" t="s">
        <v>9</v>
      </c>
      <c r="C2" s="92"/>
      <c r="D2" s="93"/>
      <c r="E2" s="97" t="s">
        <v>10</v>
      </c>
      <c r="F2" s="98"/>
      <c r="G2" s="98"/>
      <c r="H2" s="99"/>
    </row>
    <row r="3" spans="1:8">
      <c r="A3" s="90"/>
      <c r="B3" s="70" t="s">
        <v>3</v>
      </c>
      <c r="C3" s="71" t="s">
        <v>6</v>
      </c>
      <c r="D3" s="72" t="s">
        <v>8</v>
      </c>
      <c r="E3" s="66" t="s">
        <v>33</v>
      </c>
      <c r="F3" s="67" t="s">
        <v>34</v>
      </c>
      <c r="G3" s="68" t="s">
        <v>37</v>
      </c>
      <c r="H3" s="69" t="s">
        <v>38</v>
      </c>
    </row>
    <row r="4" spans="1:8">
      <c r="A4" s="31">
        <v>1</v>
      </c>
      <c r="B4" s="32" t="s">
        <v>5</v>
      </c>
      <c r="C4" s="30" t="s">
        <v>7</v>
      </c>
      <c r="D4" s="33">
        <v>82</v>
      </c>
      <c r="E4" s="87" t="s">
        <v>67</v>
      </c>
      <c r="F4" s="29" t="s">
        <v>36</v>
      </c>
      <c r="G4" s="53" t="s">
        <v>36</v>
      </c>
      <c r="H4" s="34" t="s">
        <v>40</v>
      </c>
    </row>
    <row r="5" spans="1:8">
      <c r="A5" s="31">
        <v>2</v>
      </c>
      <c r="B5" s="32" t="s">
        <v>5</v>
      </c>
      <c r="C5" s="30" t="s">
        <v>7</v>
      </c>
      <c r="D5" s="33">
        <v>82</v>
      </c>
      <c r="E5" s="88"/>
      <c r="F5" s="29" t="s">
        <v>36</v>
      </c>
      <c r="G5" s="53" t="s">
        <v>36</v>
      </c>
      <c r="H5" s="34" t="s">
        <v>40</v>
      </c>
    </row>
    <row r="6" spans="1:8">
      <c r="A6" s="31">
        <v>3</v>
      </c>
      <c r="B6" s="32" t="s">
        <v>5</v>
      </c>
      <c r="C6" s="30" t="s">
        <v>7</v>
      </c>
      <c r="D6" s="33">
        <v>82</v>
      </c>
      <c r="E6" s="88"/>
      <c r="F6" s="29" t="s">
        <v>36</v>
      </c>
      <c r="G6" s="53" t="s">
        <v>35</v>
      </c>
      <c r="H6" s="34" t="s">
        <v>39</v>
      </c>
    </row>
    <row r="7" spans="1:8">
      <c r="A7" s="31">
        <v>4</v>
      </c>
      <c r="B7" s="32" t="s">
        <v>5</v>
      </c>
      <c r="C7" s="30" t="s">
        <v>7</v>
      </c>
      <c r="D7" s="33">
        <v>82</v>
      </c>
      <c r="E7" s="88"/>
      <c r="F7" s="29" t="s">
        <v>35</v>
      </c>
      <c r="G7" s="53" t="s">
        <v>35</v>
      </c>
      <c r="H7" s="34" t="s">
        <v>39</v>
      </c>
    </row>
    <row r="8" spans="1:8">
      <c r="A8" s="31">
        <v>5</v>
      </c>
      <c r="B8" s="32" t="s">
        <v>4</v>
      </c>
      <c r="C8" s="30" t="s">
        <v>7</v>
      </c>
      <c r="D8" s="33">
        <v>82</v>
      </c>
      <c r="E8" s="88"/>
      <c r="F8" s="29" t="s">
        <v>35</v>
      </c>
      <c r="G8" s="53" t="s">
        <v>35</v>
      </c>
      <c r="H8" s="34" t="s">
        <v>39</v>
      </c>
    </row>
    <row r="9" spans="1:8">
      <c r="A9" s="31">
        <v>6</v>
      </c>
      <c r="B9" s="32" t="s">
        <v>4</v>
      </c>
      <c r="C9" s="30" t="s">
        <v>7</v>
      </c>
      <c r="D9" s="33">
        <v>82</v>
      </c>
      <c r="E9" s="88"/>
      <c r="F9" s="29" t="s">
        <v>35</v>
      </c>
      <c r="G9" s="53" t="s">
        <v>35</v>
      </c>
      <c r="H9" s="34" t="s">
        <v>39</v>
      </c>
    </row>
    <row r="10" spans="1:8">
      <c r="A10" s="31">
        <v>7</v>
      </c>
      <c r="B10" s="32" t="s">
        <v>4</v>
      </c>
      <c r="C10" s="30" t="s">
        <v>7</v>
      </c>
      <c r="D10" s="33">
        <v>82</v>
      </c>
      <c r="E10" s="88"/>
      <c r="F10" s="29" t="s">
        <v>35</v>
      </c>
      <c r="G10" s="53" t="s">
        <v>35</v>
      </c>
      <c r="H10" s="34" t="s">
        <v>39</v>
      </c>
    </row>
    <row r="11" spans="1:8">
      <c r="A11" s="31">
        <v>8</v>
      </c>
      <c r="B11" s="32" t="s">
        <v>4</v>
      </c>
      <c r="C11" s="30" t="s">
        <v>7</v>
      </c>
      <c r="D11" s="33">
        <v>82</v>
      </c>
      <c r="E11" s="88"/>
      <c r="F11" s="29" t="s">
        <v>35</v>
      </c>
      <c r="G11" s="53" t="s">
        <v>35</v>
      </c>
      <c r="H11" s="34" t="s">
        <v>39</v>
      </c>
    </row>
    <row r="12" spans="1:8">
      <c r="A12" s="31">
        <v>9</v>
      </c>
      <c r="B12" s="32" t="s">
        <v>4</v>
      </c>
      <c r="C12" s="30" t="s">
        <v>7</v>
      </c>
      <c r="D12" s="33">
        <v>82</v>
      </c>
      <c r="E12" s="88"/>
      <c r="F12" s="29" t="s">
        <v>35</v>
      </c>
      <c r="G12" s="53" t="s">
        <v>35</v>
      </c>
      <c r="H12" s="34" t="s">
        <v>39</v>
      </c>
    </row>
    <row r="13" spans="1:8">
      <c r="A13" s="31">
        <v>10</v>
      </c>
      <c r="B13" s="32" t="s">
        <v>4</v>
      </c>
      <c r="C13" s="30" t="s">
        <v>7</v>
      </c>
      <c r="D13" s="33">
        <v>82</v>
      </c>
      <c r="E13" s="88"/>
      <c r="F13" s="29" t="s">
        <v>35</v>
      </c>
      <c r="G13" s="53" t="s">
        <v>35</v>
      </c>
      <c r="H13" s="34" t="s">
        <v>39</v>
      </c>
    </row>
    <row r="14" spans="1:8">
      <c r="A14" s="31">
        <v>11</v>
      </c>
      <c r="B14" s="32" t="s">
        <v>4</v>
      </c>
      <c r="C14" s="30" t="s">
        <v>7</v>
      </c>
      <c r="D14" s="33">
        <v>82</v>
      </c>
      <c r="E14" s="88"/>
      <c r="F14" s="29" t="s">
        <v>35</v>
      </c>
      <c r="G14" s="53" t="s">
        <v>35</v>
      </c>
      <c r="H14" s="34" t="s">
        <v>39</v>
      </c>
    </row>
    <row r="15" spans="1:8">
      <c r="A15" s="31">
        <v>12</v>
      </c>
      <c r="B15" s="32" t="s">
        <v>4</v>
      </c>
      <c r="C15" s="30" t="s">
        <v>7</v>
      </c>
      <c r="D15" s="33">
        <v>82</v>
      </c>
      <c r="E15" s="88"/>
      <c r="F15" s="29" t="s">
        <v>35</v>
      </c>
      <c r="G15" s="53" t="s">
        <v>35</v>
      </c>
      <c r="H15" s="34" t="s">
        <v>39</v>
      </c>
    </row>
    <row r="16" spans="1:8">
      <c r="A16" s="31">
        <v>13</v>
      </c>
      <c r="B16" s="32" t="s">
        <v>4</v>
      </c>
      <c r="C16" s="30" t="s">
        <v>7</v>
      </c>
      <c r="D16" s="33">
        <v>82</v>
      </c>
      <c r="E16" s="88"/>
      <c r="F16" s="29" t="s">
        <v>35</v>
      </c>
      <c r="G16" s="53" t="s">
        <v>35</v>
      </c>
      <c r="H16" s="34" t="s">
        <v>39</v>
      </c>
    </row>
    <row r="17" spans="1:8">
      <c r="A17" s="31">
        <v>14</v>
      </c>
      <c r="B17" s="32" t="s">
        <v>4</v>
      </c>
      <c r="C17" s="30" t="s">
        <v>7</v>
      </c>
      <c r="D17" s="33">
        <v>82</v>
      </c>
      <c r="E17" s="88"/>
      <c r="F17" s="29" t="s">
        <v>35</v>
      </c>
      <c r="G17" s="53" t="s">
        <v>35</v>
      </c>
      <c r="H17" s="34" t="s">
        <v>39</v>
      </c>
    </row>
    <row r="18" spans="1:8">
      <c r="A18" s="31">
        <v>16</v>
      </c>
      <c r="B18" s="32" t="s">
        <v>4</v>
      </c>
      <c r="C18" s="30" t="s">
        <v>7</v>
      </c>
      <c r="D18" s="33">
        <v>82</v>
      </c>
      <c r="E18" s="88"/>
      <c r="F18" s="29" t="s">
        <v>35</v>
      </c>
      <c r="G18" s="53" t="s">
        <v>35</v>
      </c>
      <c r="H18" s="34" t="s">
        <v>39</v>
      </c>
    </row>
    <row r="19" spans="1:8">
      <c r="A19" s="31">
        <v>17</v>
      </c>
      <c r="B19" s="32" t="s">
        <v>4</v>
      </c>
      <c r="C19" s="30" t="s">
        <v>7</v>
      </c>
      <c r="D19" s="33">
        <v>82</v>
      </c>
      <c r="E19" s="88"/>
      <c r="F19" s="29" t="s">
        <v>35</v>
      </c>
      <c r="G19" s="53" t="s">
        <v>35</v>
      </c>
      <c r="H19" s="34" t="s">
        <v>39</v>
      </c>
    </row>
    <row r="20" spans="1:8">
      <c r="A20" s="31">
        <v>18</v>
      </c>
      <c r="B20" s="32" t="s">
        <v>4</v>
      </c>
      <c r="C20" s="30" t="s">
        <v>7</v>
      </c>
      <c r="D20" s="33">
        <v>82</v>
      </c>
      <c r="E20" s="88"/>
      <c r="F20" s="29" t="s">
        <v>35</v>
      </c>
      <c r="G20" s="53" t="s">
        <v>35</v>
      </c>
      <c r="H20" s="34" t="s">
        <v>39</v>
      </c>
    </row>
    <row r="21" spans="1:8">
      <c r="A21" s="31">
        <v>19</v>
      </c>
      <c r="B21" s="32" t="s">
        <v>4</v>
      </c>
      <c r="C21" s="30" t="s">
        <v>7</v>
      </c>
      <c r="D21" s="33">
        <v>82</v>
      </c>
      <c r="E21" s="88"/>
      <c r="F21" s="29" t="s">
        <v>35</v>
      </c>
      <c r="G21" s="53" t="s">
        <v>35</v>
      </c>
      <c r="H21" s="34" t="s">
        <v>39</v>
      </c>
    </row>
    <row r="22" spans="1:8">
      <c r="A22" s="31">
        <v>20</v>
      </c>
      <c r="B22" s="32" t="s">
        <v>4</v>
      </c>
      <c r="C22" s="30" t="s">
        <v>7</v>
      </c>
      <c r="D22" s="33">
        <v>82</v>
      </c>
      <c r="E22" s="88"/>
      <c r="F22" s="29" t="s">
        <v>35</v>
      </c>
      <c r="G22" s="53" t="s">
        <v>35</v>
      </c>
      <c r="H22" s="34" t="s">
        <v>39</v>
      </c>
    </row>
    <row r="23" spans="1:8">
      <c r="A23" s="31">
        <v>21</v>
      </c>
      <c r="B23" s="32" t="s">
        <v>4</v>
      </c>
      <c r="C23" s="30" t="s">
        <v>51</v>
      </c>
      <c r="D23" s="33">
        <v>82</v>
      </c>
      <c r="E23" s="88"/>
      <c r="F23" s="29" t="s">
        <v>35</v>
      </c>
      <c r="G23" s="53" t="s">
        <v>35</v>
      </c>
      <c r="H23" s="34" t="s">
        <v>39</v>
      </c>
    </row>
    <row r="24" spans="1:8">
      <c r="A24" s="31">
        <v>22</v>
      </c>
      <c r="B24" s="32" t="s">
        <v>4</v>
      </c>
      <c r="C24" s="30" t="s">
        <v>7</v>
      </c>
      <c r="D24" s="33">
        <v>82</v>
      </c>
      <c r="E24" s="89"/>
      <c r="F24" s="29" t="s">
        <v>35</v>
      </c>
      <c r="G24" s="53" t="s">
        <v>35</v>
      </c>
      <c r="H24" s="34" t="s">
        <v>39</v>
      </c>
    </row>
    <row r="25" spans="1:8">
      <c r="A25" s="20"/>
      <c r="B25" s="20"/>
      <c r="C25" s="20"/>
      <c r="D25" s="20"/>
    </row>
  </sheetData>
  <mergeCells count="5">
    <mergeCell ref="E2:H2"/>
    <mergeCell ref="E4:E24"/>
    <mergeCell ref="A1:A3"/>
    <mergeCell ref="B2:D2"/>
    <mergeCell ref="B1:H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H5" sqref="H5"/>
    </sheetView>
  </sheetViews>
  <sheetFormatPr defaultColWidth="8.77734375" defaultRowHeight="12"/>
  <cols>
    <col min="1" max="1" width="15.5546875" style="19" customWidth="1"/>
    <col min="2" max="2" width="10.109375" style="19" customWidth="1"/>
    <col min="3" max="3" width="12.21875" style="19" customWidth="1"/>
    <col min="4" max="7" width="14.6640625" style="19" customWidth="1"/>
    <col min="8" max="16384" width="8.77734375" style="19"/>
  </cols>
  <sheetData>
    <row r="1" spans="1:9">
      <c r="A1" s="28" t="s">
        <v>31</v>
      </c>
    </row>
    <row r="2" spans="1:9">
      <c r="A2" s="55" t="s">
        <v>11</v>
      </c>
      <c r="B2" s="59" t="s">
        <v>15</v>
      </c>
      <c r="C2" s="60"/>
      <c r="D2" s="61"/>
    </row>
    <row r="3" spans="1:9">
      <c r="A3" s="56"/>
      <c r="B3" s="58" t="s">
        <v>16</v>
      </c>
      <c r="C3" s="60" t="s">
        <v>17</v>
      </c>
      <c r="D3" s="61"/>
    </row>
    <row r="4" spans="1:9">
      <c r="A4" s="57"/>
      <c r="B4" s="58" t="s">
        <v>13</v>
      </c>
      <c r="C4" s="60" t="s">
        <v>14</v>
      </c>
      <c r="D4" s="61"/>
    </row>
    <row r="5" spans="1:9">
      <c r="A5" s="58" t="s">
        <v>12</v>
      </c>
      <c r="B5" s="59" t="s">
        <v>18</v>
      </c>
      <c r="C5" s="60"/>
      <c r="D5" s="61"/>
    </row>
    <row r="7" spans="1:9">
      <c r="A7" s="28" t="s">
        <v>32</v>
      </c>
    </row>
    <row r="8" spans="1:9">
      <c r="A8" s="55" t="s">
        <v>22</v>
      </c>
      <c r="B8" s="58" t="s">
        <v>42</v>
      </c>
      <c r="C8" s="54">
        <v>10</v>
      </c>
    </row>
    <row r="9" spans="1:9">
      <c r="A9" s="56"/>
      <c r="B9" s="101" t="s">
        <v>23</v>
      </c>
      <c r="C9" s="100" t="s">
        <v>43</v>
      </c>
      <c r="D9" s="100" t="s">
        <v>44</v>
      </c>
      <c r="E9" s="100" t="s">
        <v>45</v>
      </c>
      <c r="F9" s="100"/>
      <c r="G9" s="100"/>
    </row>
    <row r="10" spans="1:9">
      <c r="A10" s="56"/>
      <c r="B10" s="102"/>
      <c r="C10" s="100"/>
      <c r="D10" s="100"/>
      <c r="E10" s="65" t="s">
        <v>46</v>
      </c>
      <c r="F10" s="65" t="s">
        <v>48</v>
      </c>
      <c r="G10" s="65" t="s">
        <v>47</v>
      </c>
    </row>
    <row r="11" spans="1:9">
      <c r="A11" s="56"/>
      <c r="B11" s="102"/>
      <c r="C11" s="62" t="s">
        <v>21</v>
      </c>
      <c r="D11" s="63">
        <v>100000</v>
      </c>
      <c r="E11" s="63">
        <v>17793024</v>
      </c>
      <c r="F11" s="64">
        <f>2539*8192</f>
        <v>20799488</v>
      </c>
      <c r="G11" s="63">
        <v>17825792</v>
      </c>
      <c r="I11" s="35">
        <f>F11/E11</f>
        <v>1.1689686924493554</v>
      </c>
    </row>
    <row r="12" spans="1:9">
      <c r="A12" s="56"/>
      <c r="B12" s="102"/>
      <c r="C12" s="62" t="s">
        <v>24</v>
      </c>
      <c r="D12" s="63">
        <v>2000000</v>
      </c>
      <c r="E12" s="63">
        <v>313892864</v>
      </c>
      <c r="F12" s="64">
        <f>37077*8192</f>
        <v>303734784</v>
      </c>
      <c r="G12" s="63">
        <v>318767104</v>
      </c>
      <c r="I12" s="35">
        <f t="shared" ref="I12:I18" si="0">F12/E12</f>
        <v>0.96763838505102173</v>
      </c>
    </row>
    <row r="13" spans="1:9">
      <c r="A13" s="56"/>
      <c r="B13" s="102"/>
      <c r="C13" s="62" t="s">
        <v>25</v>
      </c>
      <c r="D13" s="63">
        <v>8000000</v>
      </c>
      <c r="E13" s="63">
        <v>1465581568</v>
      </c>
      <c r="F13" s="64">
        <f>174140*8192</f>
        <v>1426554880</v>
      </c>
      <c r="G13" s="63">
        <v>1409286144</v>
      </c>
      <c r="I13" s="35">
        <f t="shared" si="0"/>
        <v>0.97337119348924561</v>
      </c>
    </row>
    <row r="14" spans="1:9">
      <c r="A14" s="56"/>
      <c r="B14" s="102"/>
      <c r="C14" s="62" t="s">
        <v>26</v>
      </c>
      <c r="D14" s="63">
        <v>1500000</v>
      </c>
      <c r="E14" s="63">
        <v>296796160</v>
      </c>
      <c r="F14" s="64">
        <f>36373*8192</f>
        <v>297967616</v>
      </c>
      <c r="G14" s="63">
        <v>284164096</v>
      </c>
      <c r="I14" s="35">
        <f t="shared" si="0"/>
        <v>1.0039470052442727</v>
      </c>
    </row>
    <row r="15" spans="1:9">
      <c r="A15" s="56"/>
      <c r="B15" s="102"/>
      <c r="C15" s="62" t="s">
        <v>27</v>
      </c>
      <c r="D15" s="63">
        <v>15000000</v>
      </c>
      <c r="E15" s="63">
        <v>2124750848</v>
      </c>
      <c r="F15" s="64">
        <f>230404*8192</f>
        <v>1887469568</v>
      </c>
      <c r="G15" s="63">
        <v>2013265920</v>
      </c>
      <c r="I15" s="35">
        <f t="shared" si="0"/>
        <v>0.88832512752102222</v>
      </c>
    </row>
    <row r="16" spans="1:9">
      <c r="A16" s="56"/>
      <c r="B16" s="102"/>
      <c r="C16" s="62" t="s">
        <v>28</v>
      </c>
      <c r="D16" s="63">
        <v>59986052</v>
      </c>
      <c r="E16" s="63">
        <v>8566235136</v>
      </c>
      <c r="F16" s="64">
        <f>971841*8192</f>
        <v>7961321472</v>
      </c>
      <c r="G16" s="63">
        <v>9042919424</v>
      </c>
      <c r="I16" s="35">
        <f t="shared" si="0"/>
        <v>0.92938395288055753</v>
      </c>
    </row>
    <row r="17" spans="1:9">
      <c r="A17" s="56"/>
      <c r="B17" s="102"/>
      <c r="C17" s="62" t="s">
        <v>29</v>
      </c>
      <c r="D17" s="63">
        <v>25</v>
      </c>
      <c r="E17" s="63">
        <v>40960</v>
      </c>
      <c r="F17" s="64">
        <f>384*8192</f>
        <v>3145728</v>
      </c>
      <c r="G17" s="63">
        <v>65536</v>
      </c>
      <c r="I17" s="35">
        <f t="shared" si="0"/>
        <v>76.8</v>
      </c>
    </row>
    <row r="18" spans="1:9">
      <c r="A18" s="56"/>
      <c r="B18" s="102"/>
      <c r="C18" s="62" t="s">
        <v>30</v>
      </c>
      <c r="D18" s="63">
        <v>5</v>
      </c>
      <c r="E18" s="63">
        <v>40960</v>
      </c>
      <c r="F18" s="64">
        <f>381*8192</f>
        <v>3121152</v>
      </c>
      <c r="G18" s="63">
        <v>65536</v>
      </c>
      <c r="I18" s="35">
        <f t="shared" si="0"/>
        <v>76.2</v>
      </c>
    </row>
    <row r="19" spans="1:9">
      <c r="A19" s="57"/>
      <c r="B19" s="103"/>
      <c r="C19" s="29" t="s">
        <v>66</v>
      </c>
      <c r="D19" s="29"/>
      <c r="E19" s="63">
        <f>SUM(E11:E18)</f>
        <v>12785131520</v>
      </c>
      <c r="F19" s="63">
        <f>SUM(F11:F18)</f>
        <v>11904114688</v>
      </c>
      <c r="G19" s="63">
        <f>SUM(G11:G18)</f>
        <v>13086359552</v>
      </c>
    </row>
  </sheetData>
  <mergeCells count="4">
    <mergeCell ref="C9:C10"/>
    <mergeCell ref="D9:D10"/>
    <mergeCell ref="E9:G9"/>
    <mergeCell ref="B9:B19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16" workbookViewId="0">
      <selection activeCell="D17" sqref="D17"/>
    </sheetView>
  </sheetViews>
  <sheetFormatPr defaultColWidth="8.77734375" defaultRowHeight="12"/>
  <cols>
    <col min="1" max="1" width="8.77734375" style="19" customWidth="1"/>
    <col min="2" max="16384" width="8.77734375" style="19"/>
  </cols>
  <sheetData>
    <row r="1" spans="1:3" ht="36">
      <c r="A1" s="27" t="s">
        <v>61</v>
      </c>
      <c r="B1" s="27" t="s">
        <v>62</v>
      </c>
    </row>
    <row r="2" spans="1:3">
      <c r="A2" s="19">
        <v>1</v>
      </c>
      <c r="B2" s="35">
        <f>Performance!D6</f>
        <v>2.9959544981032744</v>
      </c>
    </row>
    <row r="3" spans="1:3">
      <c r="A3" s="19">
        <v>2</v>
      </c>
      <c r="B3" s="35">
        <f>Performance!F6</f>
        <v>5.6718736698657004</v>
      </c>
    </row>
    <row r="4" spans="1:3">
      <c r="A4" s="19">
        <v>8</v>
      </c>
      <c r="B4" s="35">
        <f>Performance!H6</f>
        <v>20.679501685933882</v>
      </c>
    </row>
    <row r="5" spans="1:3">
      <c r="A5" s="19">
        <v>16</v>
      </c>
      <c r="B5" s="35">
        <f>Performance!J6</f>
        <v>36.428820155559627</v>
      </c>
    </row>
    <row r="6" spans="1:3">
      <c r="A6" s="19">
        <v>24</v>
      </c>
      <c r="B6" s="35">
        <f>Performance!L6</f>
        <v>46.152607497137858</v>
      </c>
    </row>
    <row r="7" spans="1:3">
      <c r="A7" s="19">
        <v>32</v>
      </c>
      <c r="B7" s="35">
        <f>Performance!N6</f>
        <v>46.599016511188474</v>
      </c>
    </row>
    <row r="8" spans="1:3">
      <c r="A8" s="36">
        <v>40</v>
      </c>
      <c r="B8" s="52">
        <f xml:space="preserve"> -0.0523 * 40 *40 + 3.1581 * 40 - 0.4953</f>
        <v>42.148700000000005</v>
      </c>
      <c r="C8" s="19" t="s">
        <v>65</v>
      </c>
    </row>
    <row r="9" spans="1:3">
      <c r="C9" s="19" t="s">
        <v>63</v>
      </c>
    </row>
    <row r="20" spans="1:3" ht="36">
      <c r="A20" s="27" t="s">
        <v>61</v>
      </c>
      <c r="B20" s="27" t="s">
        <v>62</v>
      </c>
    </row>
    <row r="21" spans="1:3">
      <c r="A21" s="19">
        <v>1</v>
      </c>
      <c r="B21" s="35">
        <f>Performance!D6</f>
        <v>2.9959544981032744</v>
      </c>
    </row>
    <row r="22" spans="1:3">
      <c r="A22" s="19">
        <v>2</v>
      </c>
      <c r="B22" s="35">
        <f>Performance!F6</f>
        <v>5.6718736698657004</v>
      </c>
    </row>
    <row r="23" spans="1:3">
      <c r="A23" s="19">
        <v>8</v>
      </c>
      <c r="B23" s="35">
        <f>Performance!H6</f>
        <v>20.679501685933882</v>
      </c>
    </row>
    <row r="24" spans="1:3">
      <c r="A24" s="19">
        <v>16</v>
      </c>
      <c r="B24" s="35">
        <f>Performance!J6</f>
        <v>36.428820155559627</v>
      </c>
    </row>
    <row r="25" spans="1:3">
      <c r="A25" s="19">
        <v>24</v>
      </c>
      <c r="B25" s="35">
        <f>Performance!L6</f>
        <v>46.152607497137858</v>
      </c>
    </row>
    <row r="26" spans="1:3">
      <c r="A26" s="28">
        <v>40</v>
      </c>
      <c r="B26" s="51">
        <f>-0.0426 * 40 * 40 + 2.9494 * 40 - 0.0133</f>
        <v>49.802700000000002</v>
      </c>
      <c r="C26" s="19" t="s">
        <v>65</v>
      </c>
    </row>
    <row r="27" spans="1:3">
      <c r="C27" s="19" t="s">
        <v>64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Performance</vt:lpstr>
      <vt:lpstr>Parameters</vt:lpstr>
      <vt:lpstr>Machine_and_Model</vt:lpstr>
      <vt:lpstr>Prediction_40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2017-02-14T01:57:23Z</dcterms:modified>
</cp:coreProperties>
</file>